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akofodk.sharepoint.com/sites/Dokumenter/Danske Sortejere/Licensordning/Licensordningen 2024_25/Vårsæd/"/>
    </mc:Choice>
  </mc:AlternateContent>
  <xr:revisionPtr revIDLastSave="922" documentId="8_{A9556CFB-A821-48F0-A8B6-459AE2C9899B}" xr6:coauthVersionLast="47" xr6:coauthVersionMax="47" xr10:uidLastSave="{959BD806-5BEE-4E4A-BD72-9C7EBEE5C2CF}"/>
  <bookViews>
    <workbookView xWindow="28680" yWindow="-120" windowWidth="29040" windowHeight="15720" activeTab="2" xr2:uid="{00000000-000D-0000-FFFF-FFFF00000000}"/>
  </bookViews>
  <sheets>
    <sheet name="Revisorerklæring" sheetId="1" r:id="rId1"/>
    <sheet name="BÆLGSÆD" sheetId="2" r:id="rId2"/>
    <sheet name="Havre" sheetId="3" r:id="rId3"/>
    <sheet name="RAPS" sheetId="4" r:id="rId4"/>
    <sheet name="VÅRBYG" sheetId="6" r:id="rId5"/>
    <sheet name="Vårhvede" sheetId="7" r:id="rId6"/>
    <sheet name="Vårtriticale" sheetId="8" r:id="rId7"/>
    <sheet name="Vårrug" sheetId="10" r:id="rId8"/>
    <sheet name="SORTSBLANDINGER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D36" i="9"/>
  <c r="G26" i="10" l="1"/>
  <c r="F26" i="10"/>
  <c r="G26" i="8"/>
  <c r="F26" i="8"/>
  <c r="G26" i="7"/>
  <c r="F26" i="7" l="1"/>
  <c r="G60" i="6"/>
  <c r="G61" i="6" s="1"/>
  <c r="F60" i="6"/>
  <c r="G26" i="4"/>
  <c r="F26" i="4"/>
  <c r="F67" i="2"/>
  <c r="G67" i="2"/>
  <c r="D37" i="9"/>
  <c r="G9" i="6"/>
  <c r="G10" i="6"/>
  <c r="G62" i="6" l="1"/>
  <c r="E2" i="6"/>
  <c r="B2" i="9"/>
  <c r="G27" i="10"/>
  <c r="G28" i="10" s="1"/>
  <c r="G25" i="10"/>
  <c r="G12" i="10"/>
  <c r="G11" i="10"/>
  <c r="G27" i="8"/>
  <c r="G25" i="8"/>
  <c r="G24" i="8"/>
  <c r="G13" i="8"/>
  <c r="G12" i="8"/>
  <c r="G11" i="8"/>
  <c r="G28" i="7"/>
  <c r="G27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28" i="4"/>
  <c r="G27" i="4"/>
  <c r="G25" i="4"/>
  <c r="G12" i="4"/>
  <c r="G11" i="4"/>
  <c r="G28" i="3"/>
  <c r="G27" i="3"/>
  <c r="F26" i="3"/>
  <c r="G26" i="3"/>
  <c r="G24" i="3"/>
  <c r="E14" i="1"/>
  <c r="G68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D13" i="9"/>
  <c r="G13" i="9" s="1"/>
  <c r="E13" i="9"/>
  <c r="D14" i="9"/>
  <c r="G14" i="9" s="1"/>
  <c r="E14" i="9"/>
  <c r="D16" i="9"/>
  <c r="G16" i="9" s="1"/>
  <c r="E16" i="9"/>
  <c r="D17" i="9"/>
  <c r="G17" i="9" s="1"/>
  <c r="E17" i="9"/>
  <c r="D18" i="9"/>
  <c r="G18" i="9" s="1"/>
  <c r="E18" i="9"/>
  <c r="D20" i="9"/>
  <c r="G20" i="9" s="1"/>
  <c r="E20" i="9"/>
  <c r="D21" i="9"/>
  <c r="G21" i="9" s="1"/>
  <c r="E21" i="9"/>
  <c r="D22" i="9"/>
  <c r="G22" i="9" s="1"/>
  <c r="E22" i="9"/>
  <c r="D24" i="9"/>
  <c r="G24" i="9" s="1"/>
  <c r="E24" i="9"/>
  <c r="D25" i="9"/>
  <c r="G25" i="9" s="1"/>
  <c r="E25" i="9"/>
  <c r="D26" i="9"/>
  <c r="G26" i="9" s="1"/>
  <c r="E26" i="9"/>
  <c r="D28" i="9"/>
  <c r="G28" i="9" s="1"/>
  <c r="E28" i="9"/>
  <c r="D29" i="9"/>
  <c r="G29" i="9" s="1"/>
  <c r="E29" i="9"/>
  <c r="D30" i="9"/>
  <c r="G30" i="9" s="1"/>
  <c r="E30" i="9"/>
  <c r="D32" i="9"/>
  <c r="G32" i="9" s="1"/>
  <c r="E32" i="9"/>
  <c r="D33" i="9"/>
  <c r="G33" i="9" s="1"/>
  <c r="E33" i="9"/>
  <c r="D34" i="9"/>
  <c r="G34" i="9" s="1"/>
  <c r="E34" i="9"/>
  <c r="G36" i="9"/>
  <c r="E36" i="9"/>
  <c r="G37" i="9"/>
  <c r="E37" i="9"/>
  <c r="D38" i="9"/>
  <c r="G38" i="9" s="1"/>
  <c r="E38" i="9"/>
  <c r="D40" i="9"/>
  <c r="G40" i="9" s="1"/>
  <c r="E40" i="9"/>
  <c r="D41" i="9"/>
  <c r="G41" i="9" s="1"/>
  <c r="E41" i="9"/>
  <c r="D42" i="9"/>
  <c r="G42" i="9" s="1"/>
  <c r="E42" i="9"/>
  <c r="D44" i="9"/>
  <c r="G44" i="9" s="1"/>
  <c r="E44" i="9"/>
  <c r="D45" i="9"/>
  <c r="G45" i="9" s="1"/>
  <c r="E45" i="9"/>
  <c r="D46" i="9"/>
  <c r="G46" i="9" s="1"/>
  <c r="E46" i="9"/>
  <c r="D48" i="9"/>
  <c r="G48" i="9" s="1"/>
  <c r="E48" i="9"/>
  <c r="D49" i="9"/>
  <c r="G49" i="9" s="1"/>
  <c r="E49" i="9"/>
  <c r="D50" i="9"/>
  <c r="G50" i="9" s="1"/>
  <c r="E50" i="9"/>
  <c r="D52" i="9"/>
  <c r="G52" i="9" s="1"/>
  <c r="E52" i="9"/>
  <c r="D53" i="9"/>
  <c r="G53" i="9" s="1"/>
  <c r="E53" i="9"/>
  <c r="D54" i="9"/>
  <c r="G54" i="9" s="1"/>
  <c r="E54" i="9"/>
  <c r="D55" i="9"/>
  <c r="G55" i="9" s="1"/>
  <c r="E55" i="9"/>
  <c r="D57" i="9"/>
  <c r="G57" i="9" s="1"/>
  <c r="E57" i="9"/>
  <c r="D58" i="9"/>
  <c r="G58" i="9" s="1"/>
  <c r="E58" i="9"/>
  <c r="D59" i="9"/>
  <c r="G59" i="9" s="1"/>
  <c r="E59" i="9"/>
  <c r="D61" i="9"/>
  <c r="G61" i="9" s="1"/>
  <c r="E61" i="9"/>
  <c r="D62" i="9"/>
  <c r="G62" i="9" s="1"/>
  <c r="E62" i="9"/>
  <c r="D63" i="9"/>
  <c r="G63" i="9" s="1"/>
  <c r="E63" i="9"/>
  <c r="D65" i="9"/>
  <c r="G65" i="9" s="1"/>
  <c r="E65" i="9"/>
  <c r="D66" i="9"/>
  <c r="G66" i="9" s="1"/>
  <c r="E66" i="9"/>
  <c r="D67" i="9"/>
  <c r="G67" i="9" s="1"/>
  <c r="E67" i="9"/>
  <c r="D69" i="9"/>
  <c r="G69" i="9" s="1"/>
  <c r="E69" i="9"/>
  <c r="D70" i="9"/>
  <c r="G70" i="9" s="1"/>
  <c r="E70" i="9"/>
  <c r="D71" i="9"/>
  <c r="G71" i="9" s="1"/>
  <c r="E71" i="9"/>
  <c r="D73" i="9"/>
  <c r="G73" i="9" s="1"/>
  <c r="E73" i="9"/>
  <c r="D74" i="9"/>
  <c r="G74" i="9" s="1"/>
  <c r="E74" i="9"/>
  <c r="D75" i="9"/>
  <c r="G75" i="9" s="1"/>
  <c r="E75" i="9"/>
  <c r="D77" i="9"/>
  <c r="G77" i="9" s="1"/>
  <c r="E77" i="9"/>
  <c r="D78" i="9"/>
  <c r="G78" i="9" s="1"/>
  <c r="E78" i="9"/>
  <c r="D79" i="9"/>
  <c r="G79" i="9" s="1"/>
  <c r="E79" i="9"/>
  <c r="G69" i="2" l="1"/>
  <c r="G28" i="8"/>
  <c r="E12" i="9" l="1"/>
  <c r="D12" i="9"/>
  <c r="G12" i="9" s="1"/>
  <c r="G80" i="9" s="1"/>
  <c r="B78" i="9"/>
  <c r="B14" i="9"/>
  <c r="B16" i="9"/>
  <c r="B17" i="9"/>
  <c r="B18" i="9"/>
  <c r="B20" i="9"/>
  <c r="B21" i="9"/>
  <c r="B22" i="9"/>
  <c r="B24" i="9"/>
  <c r="B25" i="9"/>
  <c r="B26" i="9"/>
  <c r="B28" i="9"/>
  <c r="B29" i="9"/>
  <c r="B30" i="9"/>
  <c r="B32" i="9"/>
  <c r="B33" i="9"/>
  <c r="B34" i="9"/>
  <c r="B36" i="9"/>
  <c r="B37" i="9"/>
  <c r="B38" i="9"/>
  <c r="B40" i="9"/>
  <c r="B41" i="9"/>
  <c r="B42" i="9"/>
  <c r="B44" i="9"/>
  <c r="B45" i="9"/>
  <c r="B46" i="9"/>
  <c r="B48" i="9"/>
  <c r="B49" i="9"/>
  <c r="B50" i="9"/>
  <c r="B52" i="9"/>
  <c r="B53" i="9"/>
  <c r="B54" i="9"/>
  <c r="B55" i="9"/>
  <c r="B57" i="9"/>
  <c r="B58" i="9"/>
  <c r="B59" i="9"/>
  <c r="B61" i="9"/>
  <c r="B62" i="9"/>
  <c r="B63" i="9"/>
  <c r="B65" i="9"/>
  <c r="B66" i="9"/>
  <c r="B67" i="9"/>
  <c r="B69" i="9"/>
  <c r="B70" i="9"/>
  <c r="B71" i="9"/>
  <c r="B73" i="9"/>
  <c r="B74" i="9"/>
  <c r="B75" i="9"/>
  <c r="B77" i="9"/>
  <c r="B79" i="9"/>
  <c r="B13" i="9"/>
  <c r="B12" i="9"/>
  <c r="E20" i="1"/>
  <c r="G24" i="10"/>
  <c r="G23" i="10"/>
  <c r="G22" i="10"/>
  <c r="G21" i="10"/>
  <c r="G20" i="10"/>
  <c r="G19" i="10"/>
  <c r="G18" i="10"/>
  <c r="G17" i="10"/>
  <c r="G16" i="10"/>
  <c r="G15" i="10"/>
  <c r="G14" i="10"/>
  <c r="G13" i="10"/>
  <c r="B8" i="10"/>
  <c r="E4" i="10"/>
  <c r="B2" i="10"/>
  <c r="E67" i="1"/>
  <c r="B2" i="8"/>
  <c r="B2" i="7"/>
  <c r="B1" i="6"/>
  <c r="B2" i="4"/>
  <c r="B2" i="3"/>
  <c r="B1" i="2"/>
  <c r="G81" i="9" l="1"/>
  <c r="G82" i="9" s="1"/>
  <c r="F20" i="1"/>
  <c r="G20" i="1" s="1"/>
  <c r="H20" i="1" s="1"/>
  <c r="E3" i="2"/>
  <c r="G14" i="8"/>
  <c r="G14" i="4"/>
  <c r="G13" i="4"/>
  <c r="G21" i="3"/>
  <c r="G20" i="3"/>
  <c r="G19" i="3"/>
  <c r="G18" i="3"/>
  <c r="G17" i="3"/>
  <c r="G16" i="3"/>
  <c r="G15" i="3"/>
  <c r="G14" i="3"/>
  <c r="G13" i="3"/>
  <c r="G12" i="3"/>
  <c r="G11" i="3"/>
  <c r="F80" i="9"/>
  <c r="E21" i="1" s="1"/>
  <c r="C11" i="1" l="1"/>
  <c r="C4" i="1"/>
  <c r="C64" i="1"/>
  <c r="F21" i="1" l="1"/>
  <c r="G21" i="1" l="1"/>
  <c r="H21" i="1" s="1"/>
  <c r="A11" i="9" l="1" a="1"/>
  <c r="A11" i="9" s="1"/>
  <c r="A13" i="8" a="1"/>
  <c r="A13" i="8" s="1"/>
  <c r="A12" i="8" a="1"/>
  <c r="A12" i="8" s="1"/>
  <c r="A11" i="8" a="1"/>
  <c r="A11" i="8" s="1"/>
  <c r="A22" i="7" a="1"/>
  <c r="A22" i="7" s="1"/>
  <c r="A21" i="7" a="1"/>
  <c r="A21" i="7" s="1"/>
  <c r="A20" i="7" a="1"/>
  <c r="A20" i="7" s="1"/>
  <c r="A19" i="7" a="1"/>
  <c r="A19" i="7" s="1"/>
  <c r="A18" i="7" a="1"/>
  <c r="A18" i="7" s="1"/>
  <c r="A17" i="7" a="1"/>
  <c r="A17" i="7" s="1"/>
  <c r="A16" i="7" a="1"/>
  <c r="A16" i="7" s="1"/>
  <c r="A15" i="7" a="1"/>
  <c r="A15" i="7" s="1"/>
  <c r="A14" i="7" a="1"/>
  <c r="A14" i="7" s="1"/>
  <c r="A13" i="7" a="1"/>
  <c r="A13" i="7" s="1"/>
  <c r="A11" i="7" a="1"/>
  <c r="A11" i="7" s="1"/>
  <c r="A57" i="6" a="1"/>
  <c r="A57" i="6" s="1"/>
  <c r="A51" i="6" a="1"/>
  <c r="A51" i="6" s="1"/>
  <c r="A50" i="6" a="1"/>
  <c r="A50" i="6" s="1"/>
  <c r="A49" i="6" a="1"/>
  <c r="A49" i="6" s="1"/>
  <c r="A48" i="6" a="1"/>
  <c r="A48" i="6" s="1"/>
  <c r="A47" i="6" a="1"/>
  <c r="A47" i="6" s="1"/>
  <c r="A46" i="6" a="1"/>
  <c r="A46" i="6" s="1"/>
  <c r="A45" i="6" a="1"/>
  <c r="A45" i="6" s="1"/>
  <c r="A44" i="6" a="1"/>
  <c r="A44" i="6" s="1"/>
  <c r="A43" i="6" a="1"/>
  <c r="A43" i="6" s="1"/>
  <c r="A38" i="6" a="1"/>
  <c r="A38" i="6" s="1"/>
  <c r="A37" i="6" a="1"/>
  <c r="A37" i="6" s="1"/>
  <c r="A36" i="6" a="1"/>
  <c r="A36" i="6" s="1"/>
  <c r="A35" i="6" a="1"/>
  <c r="A35" i="6" s="1"/>
  <c r="A34" i="6" a="1"/>
  <c r="A34" i="6" s="1"/>
  <c r="A33" i="6" a="1"/>
  <c r="A33" i="6" s="1"/>
  <c r="A32" i="6" a="1"/>
  <c r="A32" i="6" s="1"/>
  <c r="A31" i="6" a="1"/>
  <c r="A31" i="6" s="1"/>
  <c r="A30" i="6" a="1"/>
  <c r="A30" i="6" s="1"/>
  <c r="A29" i="6" a="1"/>
  <c r="A29" i="6" s="1"/>
  <c r="A28" i="6" a="1"/>
  <c r="A28" i="6" s="1"/>
  <c r="A27" i="6" a="1"/>
  <c r="A27" i="6" s="1"/>
  <c r="A26" i="6" a="1"/>
  <c r="A26" i="6" s="1"/>
  <c r="A24" i="6" a="1"/>
  <c r="A24" i="6" s="1"/>
  <c r="A23" i="6" a="1"/>
  <c r="A23" i="6" s="1"/>
  <c r="A22" i="6" a="1"/>
  <c r="A22" i="6" s="1"/>
  <c r="A21" i="6" a="1"/>
  <c r="A21" i="6" s="1"/>
  <c r="A20" i="6" a="1"/>
  <c r="A20" i="6" s="1"/>
  <c r="A19" i="6" a="1"/>
  <c r="A19" i="6" s="1"/>
  <c r="A18" i="6" a="1"/>
  <c r="A18" i="6" s="1"/>
  <c r="A17" i="6" a="1"/>
  <c r="A17" i="6" s="1"/>
  <c r="A16" i="6" a="1"/>
  <c r="A16" i="6" s="1"/>
  <c r="A15" i="6" a="1"/>
  <c r="A15" i="6" s="1"/>
  <c r="A14" i="6" a="1"/>
  <c r="A14" i="6" s="1"/>
  <c r="A13" i="6" a="1"/>
  <c r="A13" i="6" s="1"/>
  <c r="A11" i="6" a="1"/>
  <c r="A11" i="6" s="1"/>
  <c r="A10" i="6" a="1"/>
  <c r="A10" i="6" s="1"/>
  <c r="A12" i="4" a="1"/>
  <c r="A12" i="4" s="1"/>
  <c r="A11" i="4" a="1"/>
  <c r="A11" i="4" s="1"/>
  <c r="A29" i="2" a="1"/>
  <c r="A29" i="2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63" i="2" a="1"/>
  <c r="A63" i="2" s="1"/>
  <c r="A61" i="2" a="1"/>
  <c r="A61" i="2" s="1"/>
  <c r="A55" i="2" a="1"/>
  <c r="A55" i="2" s="1"/>
  <c r="A54" i="2" a="1"/>
  <c r="A54" i="2" s="1"/>
  <c r="A51" i="2" a="1"/>
  <c r="A51" i="2" s="1"/>
  <c r="A50" i="2" a="1"/>
  <c r="A50" i="2" s="1"/>
  <c r="A49" i="2" a="1"/>
  <c r="A49" i="2" s="1"/>
  <c r="A46" i="2" a="1"/>
  <c r="A46" i="2" s="1"/>
  <c r="A45" i="2" a="1"/>
  <c r="A45" i="2" s="1"/>
  <c r="A44" i="2" a="1"/>
  <c r="A44" i="2" s="1"/>
  <c r="A38" i="2" a="1"/>
  <c r="A38" i="2" s="1"/>
  <c r="A37" i="2" a="1"/>
  <c r="A37" i="2" s="1"/>
  <c r="A36" i="2" a="1"/>
  <c r="A36" i="2" s="1"/>
  <c r="A35" i="2" a="1"/>
  <c r="A35" i="2" s="1"/>
  <c r="A34" i="2" a="1"/>
  <c r="A34" i="2" s="1"/>
  <c r="A33" i="2" a="1"/>
  <c r="A33" i="2" s="1"/>
  <c r="A31" i="2" a="1"/>
  <c r="A31" i="2" s="1"/>
  <c r="A28" i="2" a="1"/>
  <c r="A28" i="2" s="1"/>
  <c r="A27" i="2" a="1"/>
  <c r="A27" i="2" s="1"/>
  <c r="A21" i="2" a="1"/>
  <c r="A21" i="2" s="1"/>
  <c r="A20" i="2" a="1"/>
  <c r="A20" i="2" s="1"/>
  <c r="A19" i="2" a="1"/>
  <c r="A19" i="2" s="1"/>
  <c r="A18" i="2" a="1"/>
  <c r="A18" i="2" s="1"/>
  <c r="A17" i="2" a="1"/>
  <c r="A17" i="2" s="1"/>
  <c r="A16" i="2" a="1"/>
  <c r="A16" i="2" s="1"/>
  <c r="A15" i="2" a="1"/>
  <c r="A15" i="2" s="1"/>
  <c r="A14" i="2" a="1"/>
  <c r="A14" i="2" s="1"/>
  <c r="A13" i="2" a="1"/>
  <c r="A13" i="2" s="1"/>
  <c r="A11" i="2" a="1"/>
  <c r="A11" i="2" s="1"/>
  <c r="A10" i="2" a="1"/>
  <c r="A10" i="2" s="1"/>
  <c r="B8" i="9"/>
  <c r="E4" i="9"/>
  <c r="B8" i="8"/>
  <c r="E19" i="1"/>
  <c r="G23" i="8"/>
  <c r="G22" i="8"/>
  <c r="G21" i="8"/>
  <c r="G20" i="8"/>
  <c r="G19" i="8"/>
  <c r="G18" i="8"/>
  <c r="G17" i="8"/>
  <c r="G16" i="8"/>
  <c r="G15" i="8"/>
  <c r="E4" i="8"/>
  <c r="B8" i="7"/>
  <c r="E18" i="1"/>
  <c r="E4" i="7"/>
  <c r="E17" i="1"/>
  <c r="B6" i="6"/>
  <c r="G24" i="4"/>
  <c r="G23" i="4"/>
  <c r="G22" i="4"/>
  <c r="G21" i="4"/>
  <c r="G20" i="4"/>
  <c r="G19" i="4"/>
  <c r="G18" i="4"/>
  <c r="G17" i="4"/>
  <c r="G16" i="4"/>
  <c r="G15" i="4"/>
  <c r="E16" i="1"/>
  <c r="B8" i="4"/>
  <c r="B8" i="3"/>
  <c r="G22" i="3"/>
  <c r="G23" i="3"/>
  <c r="E15" i="1"/>
  <c r="E4" i="4"/>
  <c r="E4" i="3"/>
  <c r="E22" i="1" l="1"/>
  <c r="F15" i="1"/>
  <c r="F14" i="1"/>
  <c r="F19" i="1"/>
  <c r="F18" i="1"/>
  <c r="F17" i="1"/>
  <c r="F16" i="1"/>
  <c r="H16" i="1" l="1"/>
  <c r="G16" i="1"/>
  <c r="G15" i="1"/>
  <c r="H15" i="1" s="1"/>
  <c r="F22" i="1"/>
  <c r="G14" i="1"/>
  <c r="G19" i="1"/>
  <c r="H19" i="1" s="1"/>
  <c r="G18" i="1"/>
  <c r="H18" i="1" s="1"/>
  <c r="G17" i="1"/>
  <c r="H17" i="1" s="1"/>
  <c r="G22" i="1" l="1"/>
  <c r="H14" i="1"/>
  <c r="H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<sst xmlns="http://schemas.openxmlformats.org/spreadsheetml/2006/main" count="553" uniqueCount="261">
  <si>
    <t>Revisorerklæring</t>
  </si>
  <si>
    <t>ERKLÆRING OM OPGØRELSE AF AFGIFTSPLIGTIG VÅRSÆD - ISAE 3000</t>
  </si>
  <si>
    <t>FIRMA _____________________________________________</t>
  </si>
  <si>
    <t>Til Danske Sortsejere</t>
  </si>
  <si>
    <t>Vi har fået til opgave at afgive erklæring om opgørelsen af afgiftspligtig vårsæd og bælgsæd for høståret</t>
  </si>
  <si>
    <t>Sorter</t>
  </si>
  <si>
    <t>Kg</t>
  </si>
  <si>
    <t xml:space="preserve">Kr. </t>
  </si>
  <si>
    <t>Moms 25 %</t>
  </si>
  <si>
    <t>Total inkl. Moms</t>
  </si>
  <si>
    <t>Bælgsæd</t>
  </si>
  <si>
    <t>Havre</t>
  </si>
  <si>
    <t>Raps</t>
  </si>
  <si>
    <t>Vårbyg</t>
  </si>
  <si>
    <t>Vårhvede</t>
  </si>
  <si>
    <t>Vårtriticale</t>
  </si>
  <si>
    <t>Sortsblandinger</t>
  </si>
  <si>
    <t>Samlet licensafgift inklusiv moms</t>
  </si>
  <si>
    <t>Opgørelsen i skemaet udviser en samlet licensafgift på _____________________ kr. incl. moms for</t>
  </si>
  <si>
    <t>beskyttede sorter vedrørende de i den forløbne sæson i virksomheden producerede og udleverede kvanta</t>
  </si>
  <si>
    <t>for egen regning og ________________ kg. vedrørende de af virksomheden producerede og udleverede</t>
  </si>
  <si>
    <t>kvanta for fremmed regning og/eller lønforarbejdet, for hvilke der ikke er afregnet licensafgift i henhold til</t>
  </si>
  <si>
    <t>særskilt opgørelse, hvoraf fremgår hvem arbejdet er udført for.</t>
  </si>
  <si>
    <t>Vores konklusion i erklæringen udtrykkes med høj grad af sikkerhed.</t>
  </si>
  <si>
    <t>Vores erklæring er udelukkende udarbejdet til brug for firma __________________________________ og</t>
  </si>
  <si>
    <t>Danske Sortsejere og kan ikke anvendes til andet formål.</t>
  </si>
  <si>
    <t>Ledelsens ansvar</t>
  </si>
  <si>
    <t>Ledelsen har ansvaret for udarbejdelsen af opgørelsen i overensstemmelse med</t>
  </si>
  <si>
    <t>Danske Sortsejeres retningslinjer.</t>
  </si>
  <si>
    <t>Revisors ansvar</t>
  </si>
  <si>
    <t>Vores ansvar er på grundlag af vores undersøgelser at udtrykke en konklusion om opgørelsen af</t>
  </si>
  <si>
    <t>licensafgiften.</t>
  </si>
  <si>
    <t>Vi har udført vores undersøgelser i overensstemmelse med ISAE 3000, Andre erklæringer med sikkerhed end</t>
  </si>
  <si>
    <t>Revisionsfirmaet _____________________________________ er underlagt international standard om</t>
  </si>
  <si>
    <t>kvalitetsstyring, ISQC 1, og anvender således et omfattende kvalitetsstyringssystem, herunder</t>
  </si>
  <si>
    <t>dokumenterede politikker og procedurer vedrørende overholdelse af etiske krav, faglige standarder og</t>
  </si>
  <si>
    <t>gældende krav i lov og øvrig regulering.</t>
  </si>
  <si>
    <t> </t>
  </si>
  <si>
    <t>Vi har overholdt kravene til uafhængighed og andre etiske krav i FSR – danske revisorers retningslinjer for</t>
  </si>
  <si>
    <t>revisors etiske adfærd (Etiske regler for revisorer), der bygger på de grundlæggende principper om integritet</t>
  </si>
  <si>
    <t>objektivitet, faglig kompetence og fornøden omhu, fortrolighed og professionel adfærd.</t>
  </si>
  <si>
    <t>Som led i vores undersøgelse af opgørelsen har vi kontrolleret, at</t>
  </si>
  <si>
    <t>·      Kvanta for beskyttede sorter er i overensstemmelse med de i den forløbne sæson i virksomheden</t>
  </si>
  <si>
    <t xml:space="preserve">         producerede og udleverede kvanta for egen regning.</t>
  </si>
  <si>
    <t>·     De af virksomheden producerede og udleverede kvanta for fremmed regning og/eller lønforarbejdet,</t>
  </si>
  <si>
    <t xml:space="preserve">        for hvilke der ikke er afregnet licensafgift udgør _________________ kg. i henhold til særskilt</t>
  </si>
  <si>
    <t xml:space="preserve">          specificeret opgørelse, hvoraf fremgår hvem arbejdet er udført for.</t>
  </si>
  <si>
    <t>Konklusion</t>
  </si>
  <si>
    <t>væsentlige henseender er opgjort i overensstemmelse med vilkårene for benyttelse af beskyttede sorter.</t>
  </si>
  <si>
    <t>_______________________, den                        2018</t>
  </si>
  <si>
    <t>Revisionsfirma:</t>
  </si>
  <si>
    <t>___________________________________________________</t>
  </si>
  <si>
    <t>Statsautoriseret/registreret revisors navn og underskrift</t>
  </si>
  <si>
    <t>revision eller review af historiske finansielle oplysninger og yderligere krav ifølge dansk revisorlovgivning</t>
  </si>
  <si>
    <t>med henblik på at opnå høj grad af sikkerhed for vores konklusion.</t>
  </si>
  <si>
    <t>Danske Sortsejere</t>
  </si>
  <si>
    <t>Danneskiold-Samsøes Allé 9</t>
  </si>
  <si>
    <t>1434 København K</t>
  </si>
  <si>
    <t>Dato for</t>
  </si>
  <si>
    <t>modtagelse</t>
  </si>
  <si>
    <t>Beløbet er overført til reg.nr. 3001 kontonr. 0012176910</t>
  </si>
  <si>
    <t xml:space="preserve">                    </t>
  </si>
  <si>
    <t>Dato:</t>
  </si>
  <si>
    <t>Firma:</t>
  </si>
  <si>
    <t>Stempel og forpligtigende underskrift:</t>
  </si>
  <si>
    <t>CVR-nr.</t>
  </si>
  <si>
    <t>Sortsnavn</t>
  </si>
  <si>
    <t>Kontonr.</t>
  </si>
  <si>
    <t>KG</t>
  </si>
  <si>
    <t>Kroner</t>
  </si>
  <si>
    <t>Pris pr. 100 kg</t>
  </si>
  <si>
    <t>Bagoo</t>
  </si>
  <si>
    <t>Kameleon</t>
  </si>
  <si>
    <t>Manager</t>
  </si>
  <si>
    <t>Kagnotte</t>
  </si>
  <si>
    <t>Ingrid</t>
  </si>
  <si>
    <t>Javlo</t>
  </si>
  <si>
    <t>Greenway</t>
  </si>
  <si>
    <t>Orchestra</t>
  </si>
  <si>
    <t>Mythic</t>
  </si>
  <si>
    <t>Kaplan</t>
  </si>
  <si>
    <t>Ærter</t>
  </si>
  <si>
    <t>Hestebønner</t>
  </si>
  <si>
    <t>Tiffany</t>
  </si>
  <si>
    <t>Vertigo</t>
  </si>
  <si>
    <t>GL Arabella</t>
  </si>
  <si>
    <t>Daisy</t>
  </si>
  <si>
    <t>Fanfare</t>
  </si>
  <si>
    <t>Fuego</t>
  </si>
  <si>
    <t>LYNX</t>
  </si>
  <si>
    <t>Victus</t>
  </si>
  <si>
    <t>Birgit</t>
  </si>
  <si>
    <t>Boxer</t>
  </si>
  <si>
    <t>Capri</t>
  </si>
  <si>
    <t>Stella</t>
  </si>
  <si>
    <t>Apollo</t>
  </si>
  <si>
    <t>Lupin</t>
  </si>
  <si>
    <t>Figaro</t>
  </si>
  <si>
    <t>Tango</t>
  </si>
  <si>
    <t>Bazalt</t>
  </si>
  <si>
    <t>Agat</t>
  </si>
  <si>
    <t>moms af licensafgift</t>
  </si>
  <si>
    <t>0310</t>
  </si>
  <si>
    <t>30 71 04 95</t>
  </si>
  <si>
    <t>62 55 60 13</t>
  </si>
  <si>
    <t>27 22 93 79</t>
  </si>
  <si>
    <t>52 97 92 18</t>
  </si>
  <si>
    <t>14 79 72 46</t>
  </si>
  <si>
    <t>29 63 51 96</t>
  </si>
  <si>
    <t>35 44 04 88</t>
  </si>
  <si>
    <t>Dominik</t>
  </si>
  <si>
    <t>Nemesis</t>
  </si>
  <si>
    <t>Symphony</t>
  </si>
  <si>
    <t>Zorro</t>
  </si>
  <si>
    <t>Lion</t>
  </si>
  <si>
    <t>Poseidon</t>
  </si>
  <si>
    <t>Scotty</t>
  </si>
  <si>
    <t>Caddy</t>
  </si>
  <si>
    <t>I alt side 4</t>
  </si>
  <si>
    <t>I alt side 4 incl. Moms</t>
  </si>
  <si>
    <t>MOSAIK</t>
  </si>
  <si>
    <t>CB Cetus</t>
  </si>
  <si>
    <t>Charles</t>
  </si>
  <si>
    <t>CB Celina</t>
  </si>
  <si>
    <t>KWS Abbie</t>
  </si>
  <si>
    <t>KWS Premis</t>
  </si>
  <si>
    <t>LG Bronco</t>
  </si>
  <si>
    <t>Focus</t>
  </si>
  <si>
    <t>Evergreen</t>
  </si>
  <si>
    <t>Feedway</t>
  </si>
  <si>
    <t>Firefoxx</t>
  </si>
  <si>
    <t>Skyway</t>
  </si>
  <si>
    <t>NOS Dueholm</t>
  </si>
  <si>
    <t>RGT Planet</t>
  </si>
  <si>
    <t>RGT Sirius</t>
  </si>
  <si>
    <t>Avenue</t>
  </si>
  <si>
    <t>CB Concord</t>
  </si>
  <si>
    <t>CB Courage</t>
  </si>
  <si>
    <t>CB Score</t>
  </si>
  <si>
    <t>Flair</t>
  </si>
  <si>
    <t>Laureate</t>
  </si>
  <si>
    <t>Prospect</t>
  </si>
  <si>
    <t>Wish</t>
  </si>
  <si>
    <t>Halfdan</t>
  </si>
  <si>
    <t>LG Flamenco</t>
  </si>
  <si>
    <t>Scholar</t>
  </si>
  <si>
    <t>SY Solar</t>
  </si>
  <si>
    <t>61 05 64 16</t>
  </si>
  <si>
    <t>39 64 02 28</t>
  </si>
  <si>
    <t>20 57 57 78</t>
  </si>
  <si>
    <t>Dafne</t>
  </si>
  <si>
    <t>KWS Fixum</t>
  </si>
  <si>
    <t>KWS Sharki</t>
  </si>
  <si>
    <t>KWS Talisker</t>
  </si>
  <si>
    <t>Sonett</t>
  </si>
  <si>
    <t>Cornetto</t>
  </si>
  <si>
    <t>Thorus</t>
  </si>
  <si>
    <t>Bravens</t>
  </si>
  <si>
    <t>Alondra</t>
  </si>
  <si>
    <t>Kapitol</t>
  </si>
  <si>
    <t>Dublet</t>
  </si>
  <si>
    <t>Mazur</t>
  </si>
  <si>
    <t>I alt side 8</t>
  </si>
  <si>
    <t>I alt side 8 incl. Moms</t>
  </si>
  <si>
    <t>Side</t>
  </si>
  <si>
    <t>CB20-0937</t>
  </si>
  <si>
    <t>Blixen</t>
  </si>
  <si>
    <t>Florence</t>
  </si>
  <si>
    <t>KWS Curtis</t>
  </si>
  <si>
    <t>NOS Upstairs</t>
  </si>
  <si>
    <t>Boruta</t>
  </si>
  <si>
    <t>Carabor</t>
  </si>
  <si>
    <t>Frieda</t>
  </si>
  <si>
    <t>Elison</t>
  </si>
  <si>
    <t>Expert</t>
  </si>
  <si>
    <t>Skol</t>
  </si>
  <si>
    <t>35 41 13 99</t>
  </si>
  <si>
    <t>Moms af licensafgift</t>
  </si>
  <si>
    <t>Asgard</t>
  </si>
  <si>
    <t>Bolero</t>
  </si>
  <si>
    <t>NOS Gambit</t>
  </si>
  <si>
    <t>KWS Thalis</t>
  </si>
  <si>
    <t>NOS Protip</t>
  </si>
  <si>
    <t>NOS Playmaker</t>
  </si>
  <si>
    <t>I alt side 2 og 3</t>
  </si>
  <si>
    <t>I alt side 2 og 3 incl. Moms</t>
  </si>
  <si>
    <t>I alt side 5</t>
  </si>
  <si>
    <t>I alt side 5 incl. Moms</t>
  </si>
  <si>
    <t>I alt side 6 og 7</t>
  </si>
  <si>
    <t>I alt side 6 og 7 incl. Moms</t>
  </si>
  <si>
    <t>I alt side 9</t>
  </si>
  <si>
    <t>I alt side 9 incl. Moms</t>
  </si>
  <si>
    <t>2 &amp; 3</t>
  </si>
  <si>
    <t>6 &amp; 7</t>
  </si>
  <si>
    <t>2024/25</t>
  </si>
  <si>
    <t>Batist</t>
  </si>
  <si>
    <t>Helium</t>
  </si>
  <si>
    <t>Maplus</t>
  </si>
  <si>
    <t>NOS Impact</t>
  </si>
  <si>
    <t>Sirius</t>
  </si>
  <si>
    <t>Symbios</t>
  </si>
  <si>
    <t>Arktis</t>
  </si>
  <si>
    <t>Augusta</t>
  </si>
  <si>
    <t>Futura</t>
  </si>
  <si>
    <t>Halvar</t>
  </si>
  <si>
    <t>LG Stego</t>
  </si>
  <si>
    <t>Protina</t>
  </si>
  <si>
    <t>Synergy</t>
  </si>
  <si>
    <t>Tundra</t>
  </si>
  <si>
    <t>Boregine</t>
  </si>
  <si>
    <t>Celina</t>
  </si>
  <si>
    <t>Lunabor</t>
  </si>
  <si>
    <t>Primabella</t>
  </si>
  <si>
    <t xml:space="preserve">Primadonna </t>
  </si>
  <si>
    <t>Fritz</t>
  </si>
  <si>
    <t>Max</t>
  </si>
  <si>
    <t>Bounty</t>
  </si>
  <si>
    <t>Fontane</t>
  </si>
  <si>
    <t>KWS Irina</t>
  </si>
  <si>
    <t>KWS Nelis</t>
  </si>
  <si>
    <t>Leandra</t>
  </si>
  <si>
    <t>LG Bolero</t>
  </si>
  <si>
    <t>NOS Holtgaard</t>
  </si>
  <si>
    <t>NOS Lollipop</t>
  </si>
  <si>
    <t>NOS Pantani</t>
  </si>
  <si>
    <t>NOS Unity</t>
  </si>
  <si>
    <t>Sartre</t>
  </si>
  <si>
    <t>SY Titanium</t>
  </si>
  <si>
    <t>Bombastix</t>
  </si>
  <si>
    <t>Everlong</t>
  </si>
  <si>
    <t>KWS Barolum</t>
  </si>
  <si>
    <t>Merkawa</t>
  </si>
  <si>
    <t>Vårrug</t>
  </si>
  <si>
    <t>SU Vergil</t>
  </si>
  <si>
    <t>11 &amp; 12</t>
  </si>
  <si>
    <t>I alt side 10</t>
  </si>
  <si>
    <t>I alt side 10 incl. Moms</t>
  </si>
  <si>
    <t>I alt side 11 og 12</t>
  </si>
  <si>
    <t>I alt side 11 og 12 incl. Moms</t>
  </si>
  <si>
    <t>Blanding nr 1239</t>
  </si>
  <si>
    <t>Stairway</t>
  </si>
  <si>
    <t>Blanding nr 1259</t>
  </si>
  <si>
    <t>Blanding nr 1262</t>
  </si>
  <si>
    <t>Blanding nr 1263</t>
  </si>
  <si>
    <t>Blanding nr 1264</t>
  </si>
  <si>
    <t>Blanding nr 1265</t>
  </si>
  <si>
    <t>Blanding nr 1266</t>
  </si>
  <si>
    <t>Austen</t>
  </si>
  <si>
    <t>Blanding  nr 1267</t>
  </si>
  <si>
    <t>Blanding nr 1268</t>
  </si>
  <si>
    <t>Blanding  nr 1269</t>
  </si>
  <si>
    <t>Blanding nr 1270</t>
  </si>
  <si>
    <t>KWS Scandis</t>
  </si>
  <si>
    <t>Blanding nr 1271</t>
  </si>
  <si>
    <t>Blanding nr 1272</t>
  </si>
  <si>
    <t>Blanding nr 1273</t>
  </si>
  <si>
    <t>Blanding nr 1274</t>
  </si>
  <si>
    <t>Blanding nr 1275</t>
  </si>
  <si>
    <t>Blanding nr 1276</t>
  </si>
  <si>
    <t>14.01.2025</t>
  </si>
  <si>
    <t>Mandag den 2.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</si>
</sst>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3" fontId="3" fillId="0" borderId="0" xfId="1" applyFont="1"/>
    <xf numFmtId="0" fontId="3" fillId="0" borderId="1" xfId="0" applyFont="1" applyBorder="1"/>
    <xf numFmtId="43" fontId="3" fillId="0" borderId="1" xfId="1" applyFont="1" applyBorder="1"/>
    <xf numFmtId="0" fontId="3" fillId="0" borderId="2" xfId="0" applyFont="1" applyBorder="1"/>
    <xf numFmtId="0" fontId="2" fillId="0" borderId="2" xfId="0" applyFont="1" applyBorder="1"/>
    <xf numFmtId="43" fontId="3" fillId="0" borderId="2" xfId="1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43" fontId="7" fillId="0" borderId="3" xfId="1" applyFont="1" applyBorder="1"/>
    <xf numFmtId="43" fontId="7" fillId="0" borderId="3" xfId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43" fontId="7" fillId="0" borderId="5" xfId="1" applyFont="1" applyBorder="1"/>
    <xf numFmtId="0" fontId="8" fillId="0" borderId="4" xfId="0" applyFont="1" applyBorder="1"/>
    <xf numFmtId="0" fontId="7" fillId="0" borderId="3" xfId="0" quotePrefix="1" applyFont="1" applyBorder="1"/>
    <xf numFmtId="0" fontId="7" fillId="0" borderId="5" xfId="0" applyFont="1" applyBorder="1"/>
    <xf numFmtId="43" fontId="7" fillId="0" borderId="0" xfId="1" applyFont="1"/>
    <xf numFmtId="9" fontId="7" fillId="0" borderId="3" xfId="1" applyNumberFormat="1" applyFont="1" applyBorder="1"/>
    <xf numFmtId="0" fontId="8" fillId="0" borderId="3" xfId="0" applyFont="1" applyBorder="1"/>
    <xf numFmtId="43" fontId="7" fillId="0" borderId="3" xfId="1" applyFont="1" applyFill="1" applyBorder="1"/>
    <xf numFmtId="43" fontId="7" fillId="0" borderId="5" xfId="1" applyFont="1" applyFill="1" applyBorder="1"/>
    <xf numFmtId="0" fontId="9" fillId="2" borderId="0" xfId="0" applyFont="1" applyFill="1"/>
    <xf numFmtId="0" fontId="9" fillId="0" borderId="0" xfId="0" applyFont="1"/>
    <xf numFmtId="0" fontId="8" fillId="0" borderId="1" xfId="0" applyFont="1" applyBorder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left"/>
    </xf>
    <xf numFmtId="0" fontId="7" fillId="3" borderId="3" xfId="0" applyFont="1" applyFill="1" applyBorder="1"/>
    <xf numFmtId="43" fontId="7" fillId="3" borderId="3" xfId="1" applyFont="1" applyFill="1" applyBorder="1"/>
    <xf numFmtId="0" fontId="3" fillId="3" borderId="3" xfId="0" applyFont="1" applyFill="1" applyBorder="1"/>
    <xf numFmtId="0" fontId="7" fillId="3" borderId="0" xfId="0" applyFont="1" applyFill="1"/>
    <xf numFmtId="43" fontId="8" fillId="0" borderId="3" xfId="1" applyFont="1" applyBorder="1"/>
    <xf numFmtId="0" fontId="7" fillId="4" borderId="3" xfId="0" applyFont="1" applyFill="1" applyBorder="1"/>
    <xf numFmtId="0" fontId="4" fillId="0" borderId="0" xfId="0" applyFont="1"/>
    <xf numFmtId="14" fontId="9" fillId="2" borderId="0" xfId="0" applyNumberFormat="1" applyFont="1" applyFill="1"/>
    <xf numFmtId="0" fontId="0" fillId="2" borderId="0" xfId="0" applyFill="1"/>
    <xf numFmtId="0" fontId="11" fillId="0" borderId="3" xfId="0" applyFont="1" applyBorder="1"/>
    <xf numFmtId="43" fontId="11" fillId="0" borderId="3" xfId="1" applyFont="1" applyBorder="1"/>
    <xf numFmtId="0" fontId="7" fillId="2" borderId="3" xfId="0" applyFont="1" applyFill="1" applyBorder="1"/>
    <xf numFmtId="43" fontId="7" fillId="2" borderId="3" xfId="1" applyFont="1" applyFill="1" applyBorder="1"/>
    <xf numFmtId="0" fontId="2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43" fontId="7" fillId="0" borderId="3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7" fillId="0" borderId="8" xfId="1" applyFont="1" applyBorder="1" applyAlignment="1">
      <alignment horizontal="center" wrapText="1"/>
    </xf>
    <xf numFmtId="43" fontId="7" fillId="0" borderId="9" xfId="1" applyFont="1" applyBorder="1" applyAlignment="1">
      <alignment horizontal="center" wrapText="1"/>
    </xf>
  </cellXfs>
  <cellStyles count="4">
    <cellStyle name="Komma" xfId="1" builtinId="3"/>
    <cellStyle name="Komma 2" xfId="3" xr:uid="{03D83644-4B73-4899-A296-20D197546FE7}"/>
    <cellStyle name="Komma 3" xfId="2" xr:uid="{D04EEF12-449B-42CF-9900-9CDC54A9F83A}"/>
    <cellStyle name="Normal" xfId="0" builtinId="0"/>
  </cellStyles>
  <dxfs count="0"/>
  <tableStyles count="0" defaultTableStyle="TableStyleMedium2" defaultPivotStyle="PivotStyleLight16"/>
  <colors>
    <mruColors>
      <color rgb="FF99FFCC"/>
      <color rgb="FFBCA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showWhiteSpace="0" view="pageLayout" topLeftCell="B1" zoomScaleNormal="100" workbookViewId="0">
      <selection sqref="A1:A1048576"/>
    </sheetView>
  </sheetViews>
  <sheetFormatPr defaultRowHeight="15" outlineLevelCol="1" x14ac:dyDescent="0.25"/>
  <cols>
    <col min="1" max="1" width="14.140625" hidden="1" customWidth="1" outlineLevel="1"/>
    <col min="2" max="2" width="1.5703125" customWidth="1" collapsed="1"/>
    <col min="3" max="3" width="7.7109375" customWidth="1"/>
    <col min="4" max="4" width="19.5703125" customWidth="1"/>
    <col min="5" max="5" width="12.5703125" customWidth="1"/>
    <col min="6" max="6" width="12.140625" customWidth="1"/>
    <col min="7" max="7" width="13.140625" customWidth="1"/>
    <col min="8" max="8" width="16.28515625" customWidth="1"/>
    <col min="9" max="9" width="1.28515625" customWidth="1"/>
  </cols>
  <sheetData>
    <row r="1" spans="1:9" ht="12.75" customHeight="1" x14ac:dyDescent="0.25">
      <c r="A1" s="35" t="s">
        <v>194</v>
      </c>
      <c r="C1" s="1" t="s">
        <v>0</v>
      </c>
    </row>
    <row r="2" spans="1:9" ht="12.75" customHeight="1" x14ac:dyDescent="0.25">
      <c r="A2" s="36" t="s">
        <v>58</v>
      </c>
      <c r="C2" s="1"/>
    </row>
    <row r="3" spans="1:9" ht="12.75" customHeight="1" x14ac:dyDescent="0.25">
      <c r="A3" s="36" t="s">
        <v>59</v>
      </c>
      <c r="C3" s="2" t="s">
        <v>1</v>
      </c>
    </row>
    <row r="4" spans="1:9" ht="12.75" customHeight="1" x14ac:dyDescent="0.25">
      <c r="A4" s="35" t="s">
        <v>260</v>
      </c>
      <c r="C4" s="53" t="str">
        <f>+_xlfn.CONCAT("DEN UAFHÆNGIGE REVISORS ERKLÆRING VEDRØRENDE AFGIFTSPLIGTIG VÅRSÆD FOR HØSTÅRET ",A1)</f>
        <v>DEN UAFHÆNGIGE REVISORS ERKLÆRING VEDRØRENDE AFGIFTSPLIGTIG VÅRSÆD FOR HØSTÅRET 2024/25</v>
      </c>
      <c r="D4" s="53"/>
      <c r="E4" s="53"/>
      <c r="F4" s="53"/>
    </row>
    <row r="5" spans="1:9" ht="12.75" customHeight="1" x14ac:dyDescent="0.25">
      <c r="A5" s="35"/>
      <c r="C5" s="53"/>
      <c r="D5" s="53"/>
      <c r="E5" s="53"/>
      <c r="F5" s="53"/>
      <c r="G5" s="11"/>
      <c r="H5" s="11"/>
      <c r="I5" s="11"/>
    </row>
    <row r="6" spans="1:9" ht="12.75" customHeight="1" x14ac:dyDescent="0.25">
      <c r="A6" s="47" t="s">
        <v>259</v>
      </c>
    </row>
    <row r="7" spans="1:9" ht="12.75" customHeight="1" x14ac:dyDescent="0.25">
      <c r="A7" s="48">
        <v>2025</v>
      </c>
      <c r="C7" s="1" t="s">
        <v>2</v>
      </c>
    </row>
    <row r="8" spans="1:9" ht="9.6" customHeight="1" x14ac:dyDescent="0.25">
      <c r="C8" s="1"/>
    </row>
    <row r="9" spans="1:9" ht="12.75" customHeight="1" x14ac:dyDescent="0.25">
      <c r="C9" s="1" t="s">
        <v>3</v>
      </c>
    </row>
    <row r="10" spans="1:9" ht="12.75" customHeight="1" x14ac:dyDescent="0.25">
      <c r="C10" s="2" t="s">
        <v>4</v>
      </c>
    </row>
    <row r="11" spans="1:9" ht="12.75" customHeight="1" x14ac:dyDescent="0.25">
      <c r="C11" s="2" t="str">
        <f>+_xlfn.CONCAT(A1," i henhold til vedlagte skemaer og Danske Sortsejeres retningslinjer.")</f>
        <v>2024/25 i henhold til vedlagte skemaer og Danske Sortsejeres retningslinjer.</v>
      </c>
    </row>
    <row r="12" spans="1:9" ht="8.4499999999999993" customHeight="1" x14ac:dyDescent="0.25"/>
    <row r="13" spans="1:9" ht="12.75" customHeight="1" x14ac:dyDescent="0.25">
      <c r="C13" s="37" t="s">
        <v>164</v>
      </c>
      <c r="D13" s="3" t="s">
        <v>5</v>
      </c>
      <c r="E13" s="4" t="s">
        <v>6</v>
      </c>
      <c r="F13" s="4" t="s">
        <v>7</v>
      </c>
      <c r="G13" s="4" t="s">
        <v>8</v>
      </c>
      <c r="H13" s="4" t="s">
        <v>9</v>
      </c>
    </row>
    <row r="14" spans="1:9" ht="12.75" customHeight="1" x14ac:dyDescent="0.25">
      <c r="C14" s="38" t="s">
        <v>192</v>
      </c>
      <c r="D14" s="2" t="s">
        <v>10</v>
      </c>
      <c r="E14" s="5">
        <f>+BÆLGSÆD!F67</f>
        <v>0</v>
      </c>
      <c r="F14" s="5">
        <f>+BÆLGSÆD!G67</f>
        <v>0</v>
      </c>
      <c r="G14" s="5">
        <f t="shared" ref="G14:G21" si="0">F14*0.25</f>
        <v>0</v>
      </c>
      <c r="H14" s="5">
        <f t="shared" ref="H14:H21" si="1">F14+G14</f>
        <v>0</v>
      </c>
    </row>
    <row r="15" spans="1:9" ht="12.75" customHeight="1" x14ac:dyDescent="0.25">
      <c r="C15" s="38">
        <v>4</v>
      </c>
      <c r="D15" s="2" t="s">
        <v>11</v>
      </c>
      <c r="E15" s="5">
        <f>+Havre!F26</f>
        <v>0</v>
      </c>
      <c r="F15" s="5">
        <f>+Havre!G26</f>
        <v>0</v>
      </c>
      <c r="G15" s="5">
        <f t="shared" si="0"/>
        <v>0</v>
      </c>
      <c r="H15" s="5">
        <f t="shared" si="1"/>
        <v>0</v>
      </c>
    </row>
    <row r="16" spans="1:9" ht="12.75" customHeight="1" x14ac:dyDescent="0.25">
      <c r="C16" s="38">
        <v>5</v>
      </c>
      <c r="D16" s="2" t="s">
        <v>12</v>
      </c>
      <c r="E16" s="5">
        <f>+RAPS!F26</f>
        <v>0</v>
      </c>
      <c r="F16" s="5">
        <f>+RAPS!G26</f>
        <v>0</v>
      </c>
      <c r="G16" s="5">
        <f t="shared" si="0"/>
        <v>0</v>
      </c>
      <c r="H16" s="5">
        <f t="shared" si="1"/>
        <v>0</v>
      </c>
    </row>
    <row r="17" spans="3:8" ht="12.75" customHeight="1" x14ac:dyDescent="0.25">
      <c r="C17" s="39" t="s">
        <v>193</v>
      </c>
      <c r="D17" s="2" t="s">
        <v>13</v>
      </c>
      <c r="E17" s="5">
        <f>+VÅRBYG!F60</f>
        <v>0</v>
      </c>
      <c r="F17" s="5">
        <f>+VÅRBYG!G60</f>
        <v>0</v>
      </c>
      <c r="G17" s="5">
        <f t="shared" si="0"/>
        <v>0</v>
      </c>
      <c r="H17" s="5">
        <f t="shared" si="1"/>
        <v>0</v>
      </c>
    </row>
    <row r="18" spans="3:8" ht="12.75" customHeight="1" x14ac:dyDescent="0.25">
      <c r="C18" s="38">
        <v>8</v>
      </c>
      <c r="D18" s="2" t="s">
        <v>14</v>
      </c>
      <c r="E18" s="5">
        <f>+Vårhvede!F26</f>
        <v>0</v>
      </c>
      <c r="F18" s="5">
        <f>+Vårhvede!G26</f>
        <v>0</v>
      </c>
      <c r="G18" s="5">
        <f t="shared" si="0"/>
        <v>0</v>
      </c>
      <c r="H18" s="5">
        <f t="shared" si="1"/>
        <v>0</v>
      </c>
    </row>
    <row r="19" spans="3:8" ht="12.75" customHeight="1" x14ac:dyDescent="0.25">
      <c r="C19" s="38">
        <v>9</v>
      </c>
      <c r="D19" s="2" t="s">
        <v>15</v>
      </c>
      <c r="E19" s="5">
        <f>+Vårtriticale!F26</f>
        <v>0</v>
      </c>
      <c r="F19" s="5">
        <f>+Vårtriticale!G26</f>
        <v>0</v>
      </c>
      <c r="G19" s="5">
        <f t="shared" si="0"/>
        <v>0</v>
      </c>
      <c r="H19" s="5">
        <f t="shared" si="1"/>
        <v>0</v>
      </c>
    </row>
    <row r="20" spans="3:8" ht="12.75" customHeight="1" x14ac:dyDescent="0.25">
      <c r="C20" s="38">
        <v>10</v>
      </c>
      <c r="D20" s="2" t="s">
        <v>232</v>
      </c>
      <c r="E20" s="5">
        <f>Vårrug!F26</f>
        <v>0</v>
      </c>
      <c r="F20" s="5">
        <f>Vårrug!G26</f>
        <v>0</v>
      </c>
      <c r="G20" s="5">
        <f t="shared" si="0"/>
        <v>0</v>
      </c>
      <c r="H20" s="5">
        <f t="shared" si="1"/>
        <v>0</v>
      </c>
    </row>
    <row r="21" spans="3:8" ht="12.75" customHeight="1" x14ac:dyDescent="0.25">
      <c r="C21" s="38" t="s">
        <v>234</v>
      </c>
      <c r="D21" s="6" t="s">
        <v>16</v>
      </c>
      <c r="E21" s="7">
        <f>+SORTSBLANDINGER!F80</f>
        <v>0</v>
      </c>
      <c r="F21" s="7">
        <f>+SORTSBLANDINGER!G80</f>
        <v>0</v>
      </c>
      <c r="G21" s="5">
        <f t="shared" si="0"/>
        <v>0</v>
      </c>
      <c r="H21" s="5">
        <f t="shared" si="1"/>
        <v>0</v>
      </c>
    </row>
    <row r="22" spans="3:8" ht="12.75" customHeight="1" thickBot="1" x14ac:dyDescent="0.3">
      <c r="C22" s="8" t="s">
        <v>17</v>
      </c>
      <c r="D22" s="9"/>
      <c r="E22" s="10">
        <f>SUM(E14:E21)</f>
        <v>0</v>
      </c>
      <c r="F22" s="10">
        <f>SUM(F14:F21)</f>
        <v>0</v>
      </c>
      <c r="G22" s="10">
        <f>SUM(G14:G21)</f>
        <v>0</v>
      </c>
      <c r="H22" s="10">
        <f>SUM(H14:H21)</f>
        <v>0</v>
      </c>
    </row>
    <row r="23" spans="3:8" ht="11.25" customHeight="1" thickTop="1" x14ac:dyDescent="0.25"/>
    <row r="24" spans="3:8" ht="11.25" customHeight="1" x14ac:dyDescent="0.25">
      <c r="C24" s="13" t="s">
        <v>18</v>
      </c>
    </row>
    <row r="25" spans="3:8" ht="11.25" customHeight="1" x14ac:dyDescent="0.25">
      <c r="C25" s="13" t="s">
        <v>19</v>
      </c>
    </row>
    <row r="26" spans="3:8" ht="11.25" customHeight="1" x14ac:dyDescent="0.25">
      <c r="C26" s="13" t="s">
        <v>20</v>
      </c>
    </row>
    <row r="27" spans="3:8" ht="11.25" customHeight="1" x14ac:dyDescent="0.25">
      <c r="C27" s="13" t="s">
        <v>21</v>
      </c>
    </row>
    <row r="28" spans="3:8" ht="11.25" customHeight="1" x14ac:dyDescent="0.25">
      <c r="C28" s="13" t="s">
        <v>22</v>
      </c>
    </row>
    <row r="29" spans="3:8" ht="6.6" customHeight="1" x14ac:dyDescent="0.25">
      <c r="C29" s="14"/>
    </row>
    <row r="30" spans="3:8" ht="11.25" customHeight="1" x14ac:dyDescent="0.25">
      <c r="C30" s="13" t="s">
        <v>23</v>
      </c>
    </row>
    <row r="31" spans="3:8" ht="11.25" customHeight="1" x14ac:dyDescent="0.25">
      <c r="C31" s="13" t="s">
        <v>24</v>
      </c>
    </row>
    <row r="32" spans="3:8" ht="11.25" customHeight="1" x14ac:dyDescent="0.25">
      <c r="C32" s="13" t="s">
        <v>25</v>
      </c>
    </row>
    <row r="33" spans="3:5" ht="11.25" customHeight="1" x14ac:dyDescent="0.25">
      <c r="C33" s="14"/>
    </row>
    <row r="34" spans="3:5" ht="11.25" customHeight="1" x14ac:dyDescent="0.25">
      <c r="C34" s="15" t="s">
        <v>26</v>
      </c>
    </row>
    <row r="35" spans="3:5" ht="11.25" customHeight="1" x14ac:dyDescent="0.25">
      <c r="C35" s="13" t="s">
        <v>27</v>
      </c>
    </row>
    <row r="36" spans="3:5" ht="11.25" customHeight="1" x14ac:dyDescent="0.25">
      <c r="C36" s="13" t="s">
        <v>28</v>
      </c>
    </row>
    <row r="37" spans="3:5" ht="11.25" customHeight="1" x14ac:dyDescent="0.25">
      <c r="C37" s="14"/>
    </row>
    <row r="38" spans="3:5" ht="11.25" customHeight="1" x14ac:dyDescent="0.25">
      <c r="C38" s="15" t="s">
        <v>29</v>
      </c>
    </row>
    <row r="39" spans="3:5" ht="11.25" customHeight="1" x14ac:dyDescent="0.25">
      <c r="C39" s="13" t="s">
        <v>30</v>
      </c>
    </row>
    <row r="40" spans="3:5" ht="11.25" customHeight="1" x14ac:dyDescent="0.25">
      <c r="C40" s="13" t="s">
        <v>31</v>
      </c>
    </row>
    <row r="41" spans="3:5" ht="11.25" customHeight="1" x14ac:dyDescent="0.25">
      <c r="C41" s="14"/>
    </row>
    <row r="42" spans="3:5" ht="11.25" customHeight="1" x14ac:dyDescent="0.25">
      <c r="C42" s="13" t="s">
        <v>32</v>
      </c>
      <c r="D42" s="2"/>
      <c r="E42" s="2"/>
    </row>
    <row r="43" spans="3:5" ht="11.25" customHeight="1" x14ac:dyDescent="0.25">
      <c r="C43" s="13" t="s">
        <v>53</v>
      </c>
      <c r="D43" s="2"/>
      <c r="E43" s="2"/>
    </row>
    <row r="44" spans="3:5" ht="11.25" customHeight="1" x14ac:dyDescent="0.25">
      <c r="C44" s="13" t="s">
        <v>54</v>
      </c>
      <c r="D44" s="1"/>
      <c r="E44" s="2"/>
    </row>
    <row r="45" spans="3:5" ht="4.9000000000000004" customHeight="1" x14ac:dyDescent="0.25">
      <c r="C45" s="13"/>
      <c r="D45" s="2"/>
      <c r="E45" s="2"/>
    </row>
    <row r="46" spans="3:5" ht="11.25" customHeight="1" x14ac:dyDescent="0.25">
      <c r="C46" s="13" t="s">
        <v>33</v>
      </c>
      <c r="D46" s="2"/>
      <c r="E46" s="2"/>
    </row>
    <row r="47" spans="3:5" ht="11.25" customHeight="1" x14ac:dyDescent="0.25">
      <c r="C47" s="13" t="s">
        <v>34</v>
      </c>
      <c r="D47" s="2"/>
      <c r="E47" s="2"/>
    </row>
    <row r="48" spans="3:5" ht="11.25" customHeight="1" x14ac:dyDescent="0.25">
      <c r="C48" s="13" t="s">
        <v>35</v>
      </c>
      <c r="D48" s="2"/>
      <c r="E48" s="2"/>
    </row>
    <row r="49" spans="3:5" ht="11.25" customHeight="1" x14ac:dyDescent="0.25">
      <c r="C49" s="13" t="s">
        <v>36</v>
      </c>
      <c r="D49" s="2"/>
      <c r="E49" s="2"/>
    </row>
    <row r="50" spans="3:5" ht="7.9" customHeight="1" x14ac:dyDescent="0.25">
      <c r="C50" s="13" t="s">
        <v>37</v>
      </c>
      <c r="D50" s="2"/>
      <c r="E50" s="2"/>
    </row>
    <row r="51" spans="3:5" ht="11.25" customHeight="1" x14ac:dyDescent="0.25">
      <c r="C51" s="13" t="s">
        <v>38</v>
      </c>
      <c r="D51" s="2"/>
      <c r="E51" s="2"/>
    </row>
    <row r="52" spans="3:5" ht="11.25" customHeight="1" x14ac:dyDescent="0.25">
      <c r="C52" s="13" t="s">
        <v>39</v>
      </c>
      <c r="D52" s="2"/>
      <c r="E52" s="2"/>
    </row>
    <row r="53" spans="3:5" ht="11.25" customHeight="1" x14ac:dyDescent="0.25">
      <c r="C53" s="13" t="s">
        <v>40</v>
      </c>
      <c r="D53" s="2"/>
      <c r="E53" s="2"/>
    </row>
    <row r="54" spans="3:5" ht="8.4499999999999993" customHeight="1" x14ac:dyDescent="0.25">
      <c r="C54" s="13"/>
      <c r="D54" s="2"/>
      <c r="E54" s="2"/>
    </row>
    <row r="55" spans="3:5" ht="11.25" customHeight="1" x14ac:dyDescent="0.25">
      <c r="C55" s="13" t="s">
        <v>41</v>
      </c>
      <c r="D55" s="12"/>
      <c r="E55" s="2"/>
    </row>
    <row r="56" spans="3:5" ht="11.25" customHeight="1" x14ac:dyDescent="0.25">
      <c r="C56" s="13" t="s">
        <v>42</v>
      </c>
      <c r="D56" s="2"/>
      <c r="E56" s="2"/>
    </row>
    <row r="57" spans="3:5" ht="11.25" customHeight="1" x14ac:dyDescent="0.25">
      <c r="C57" s="13" t="s">
        <v>43</v>
      </c>
      <c r="D57" s="2"/>
      <c r="E57" s="2"/>
    </row>
    <row r="58" spans="3:5" ht="7.15" customHeight="1" x14ac:dyDescent="0.25">
      <c r="C58" s="13"/>
      <c r="D58" s="2"/>
      <c r="E58" s="2"/>
    </row>
    <row r="59" spans="3:5" ht="11.25" customHeight="1" x14ac:dyDescent="0.25">
      <c r="C59" s="13" t="s">
        <v>44</v>
      </c>
      <c r="D59" s="2"/>
      <c r="E59" s="2"/>
    </row>
    <row r="60" spans="3:5" ht="11.25" customHeight="1" x14ac:dyDescent="0.25">
      <c r="C60" s="13" t="s">
        <v>45</v>
      </c>
      <c r="D60" s="2"/>
      <c r="E60" s="2"/>
    </row>
    <row r="61" spans="3:5" ht="11.25" customHeight="1" x14ac:dyDescent="0.25">
      <c r="C61" s="13" t="s">
        <v>46</v>
      </c>
      <c r="D61" s="2"/>
      <c r="E61" s="2"/>
    </row>
    <row r="62" spans="3:5" ht="6" customHeight="1" x14ac:dyDescent="0.25">
      <c r="C62" s="13" t="s">
        <v>37</v>
      </c>
      <c r="D62" s="2"/>
      <c r="E62" s="2"/>
    </row>
    <row r="63" spans="3:5" ht="11.25" customHeight="1" x14ac:dyDescent="0.25">
      <c r="C63" s="46" t="s">
        <v>47</v>
      </c>
      <c r="D63" s="2"/>
      <c r="E63" s="2"/>
    </row>
    <row r="64" spans="3:5" ht="11.25" customHeight="1" x14ac:dyDescent="0.25">
      <c r="C64" s="13" t="str">
        <f>+_xlfn.CONCAT("Det er vores opfattelse på baggrund af det udførte arbejde, at opgørelsen for høståret ",A1," i alle")</f>
        <v>Det er vores opfattelse på baggrund af det udførte arbejde, at opgørelsen for høståret 2024/25 i alle</v>
      </c>
      <c r="D64" s="2"/>
      <c r="E64" s="2"/>
    </row>
    <row r="65" spans="3:5" ht="11.25" customHeight="1" x14ac:dyDescent="0.25">
      <c r="C65" s="13" t="s">
        <v>48</v>
      </c>
      <c r="D65" s="2"/>
      <c r="E65" s="2"/>
    </row>
    <row r="66" spans="3:5" ht="11.25" customHeight="1" x14ac:dyDescent="0.25">
      <c r="C66" s="13"/>
      <c r="D66" s="2"/>
      <c r="E66" s="2"/>
    </row>
    <row r="67" spans="3:5" ht="11.25" customHeight="1" x14ac:dyDescent="0.25">
      <c r="C67" s="13" t="s">
        <v>49</v>
      </c>
      <c r="D67" s="2"/>
      <c r="E67" s="2">
        <f>A7</f>
        <v>2025</v>
      </c>
    </row>
    <row r="68" spans="3:5" ht="8.4499999999999993" customHeight="1" x14ac:dyDescent="0.25">
      <c r="C68" s="14"/>
    </row>
    <row r="69" spans="3:5" ht="11.25" customHeight="1" x14ac:dyDescent="0.25">
      <c r="C69" s="13" t="s">
        <v>50</v>
      </c>
      <c r="D69" s="2"/>
      <c r="E69" s="2"/>
    </row>
    <row r="70" spans="3:5" ht="7.9" customHeight="1" x14ac:dyDescent="0.25">
      <c r="C70" s="14"/>
      <c r="D70" s="2"/>
      <c r="E70" s="2"/>
    </row>
    <row r="71" spans="3:5" ht="11.25" customHeight="1" x14ac:dyDescent="0.25">
      <c r="C71" s="13" t="s">
        <v>51</v>
      </c>
      <c r="D71" s="2"/>
      <c r="E71" s="2"/>
    </row>
    <row r="72" spans="3:5" ht="11.25" customHeight="1" x14ac:dyDescent="0.25">
      <c r="C72" s="13" t="s">
        <v>52</v>
      </c>
      <c r="D72" s="2"/>
      <c r="E72" s="2"/>
    </row>
    <row r="73" spans="3:5" ht="11.25" customHeight="1" x14ac:dyDescent="0.25"/>
  </sheetData>
  <mergeCells count="1">
    <mergeCell ref="C4:F5"/>
  </mergeCells>
  <pageMargins left="0.23622047244094491" right="0.23622047244094491" top="0.35433070866141736" bottom="0.15748031496062992" header="0.11811023622047245" footer="0.11811023622047245"/>
  <pageSetup paperSize="9" orientation="portrait" r:id="rId1"/>
  <headerFooter>
    <oddHeader>&amp;RSide 1 af 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ADA1-1A76-45BA-BFFA-A7F5A2173D40}">
  <sheetPr>
    <tabColor theme="5" tint="0.39997558519241921"/>
  </sheetPr>
  <dimension ref="A1:I87"/>
  <sheetViews>
    <sheetView view="pageLayout" topLeftCell="B1" zoomScaleNormal="100" workbookViewId="0">
      <selection activeCell="E3" sqref="E3:G4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18.28515625" style="16" customWidth="1"/>
    <col min="4" max="4" width="9.140625" style="16"/>
    <col min="5" max="5" width="12.5703125" style="16" customWidth="1"/>
    <col min="6" max="6" width="14.85546875" style="16" customWidth="1"/>
    <col min="7" max="7" width="15" style="16" customWidth="1"/>
    <col min="8" max="16384" width="9.140625" style="16"/>
  </cols>
  <sheetData>
    <row r="1" spans="1:9" ht="12.75" customHeight="1" x14ac:dyDescent="0.2">
      <c r="B1" s="1" t="str">
        <f>_xlfn.CONCAT("Opdateret ", Revisorerklæring!A6)</f>
        <v>Opdateret 14.01.2025</v>
      </c>
    </row>
    <row r="2" spans="1:9" ht="12.75" customHeight="1" x14ac:dyDescent="0.2">
      <c r="B2" s="1"/>
    </row>
    <row r="3" spans="1:9" ht="12.75" customHeight="1" x14ac:dyDescent="0.2">
      <c r="B3" s="2" t="s">
        <v>55</v>
      </c>
      <c r="E3" s="59" t="str">
        <f>+_xlfn.CONCAT("Opgørelsen skal være Danske Sortsejere i hænde senest ",Revisorerklæring!A5," ",Revisorerklæring!A4)</f>
        <v>Opgørelsen skal være Danske Sortsejere i hænde senest  Mandag den 2. juni 2025</v>
      </c>
      <c r="F3" s="59"/>
      <c r="G3" s="59"/>
      <c r="H3" s="17"/>
      <c r="I3" s="17"/>
    </row>
    <row r="4" spans="1:9" x14ac:dyDescent="0.2">
      <c r="B4" s="2" t="s">
        <v>56</v>
      </c>
      <c r="E4" s="59"/>
      <c r="F4" s="59"/>
      <c r="G4" s="59"/>
      <c r="H4" s="17"/>
      <c r="I4" s="17"/>
    </row>
    <row r="5" spans="1:9" ht="12.75" customHeight="1" x14ac:dyDescent="0.2">
      <c r="B5" s="2" t="s">
        <v>57</v>
      </c>
    </row>
    <row r="6" spans="1:9" ht="12.75" customHeight="1" x14ac:dyDescent="0.2"/>
    <row r="7" spans="1:9" ht="12.75" customHeight="1" x14ac:dyDescent="0.2">
      <c r="B7" s="16" t="str">
        <f>+_xlfn.CONCAT("Opgørelse over salg af afgiftspligtig Markært-, Hestebønne- og Lupinsorter Høstår ",Revisorerklæring!A1)</f>
        <v>Opgørelse over salg af afgiftspligtig Markært-, Hestebønne- og Lupinsorter Høstår 2024/25</v>
      </c>
    </row>
    <row r="8" spans="1:9" ht="12.75" customHeight="1" x14ac:dyDescent="0.2">
      <c r="C8" s="24" t="s">
        <v>81</v>
      </c>
      <c r="D8" s="60" t="s">
        <v>70</v>
      </c>
    </row>
    <row r="9" spans="1:9" ht="12.75" customHeight="1" x14ac:dyDescent="0.2">
      <c r="B9" s="18" t="s">
        <v>65</v>
      </c>
      <c r="C9" s="20" t="s">
        <v>66</v>
      </c>
      <c r="D9" s="60"/>
      <c r="E9" s="21" t="s">
        <v>67</v>
      </c>
      <c r="F9" s="19" t="s">
        <v>68</v>
      </c>
      <c r="G9" s="19" t="s">
        <v>69</v>
      </c>
    </row>
    <row r="10" spans="1:9" ht="12.75" customHeight="1" x14ac:dyDescent="0.2">
      <c r="A10" s="16" t="e" cm="1">
        <f t="array" ref="A10">+_xlfn.IFS(B10=#REF!,#REF!,B10=#REF!,#REF!,B10=#REF!,#REF!,B10=#REF!,#REF!,B10=#REF!,#REF!,B10=#REF!,#REF!,B10=#REF!,#REF!,B10=#REF!,#REF!,B10=#REF!,#REF!,B10=#REF!,#REF!,B10=#REF!,#REF!,B10=#REF!,#REF!)</f>
        <v>#REF!</v>
      </c>
      <c r="B10" s="45" t="s">
        <v>109</v>
      </c>
      <c r="C10" s="40" t="s">
        <v>178</v>
      </c>
      <c r="D10" s="41">
        <v>65</v>
      </c>
      <c r="E10" s="40">
        <v>29602202</v>
      </c>
      <c r="F10" s="41"/>
      <c r="G10" s="41">
        <f t="shared" ref="G10:G28" si="0">+D10*F10/100</f>
        <v>0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45" t="s">
        <v>103</v>
      </c>
      <c r="C11" s="40" t="s">
        <v>71</v>
      </c>
      <c r="D11" s="41">
        <v>57</v>
      </c>
      <c r="E11" s="40">
        <v>28107202</v>
      </c>
      <c r="F11" s="41"/>
      <c r="G11" s="41">
        <f t="shared" si="0"/>
        <v>0</v>
      </c>
    </row>
    <row r="12" spans="1:9" ht="12.75" customHeight="1" x14ac:dyDescent="0.2">
      <c r="B12" s="45" t="s">
        <v>105</v>
      </c>
      <c r="C12" s="40" t="s">
        <v>195</v>
      </c>
      <c r="D12" s="41">
        <v>67</v>
      </c>
      <c r="E12" s="40">
        <v>10103202</v>
      </c>
      <c r="F12" s="41"/>
      <c r="G12" s="41">
        <f t="shared" si="0"/>
        <v>0</v>
      </c>
    </row>
    <row r="13" spans="1:9" ht="12.75" customHeight="1" x14ac:dyDescent="0.2">
      <c r="A13" s="16" t="e" cm="1">
        <f t="array" ref="A13">+_xlfn.IFS(B13=#REF!,#REF!,B13=#REF!,#REF!,B13=#REF!,#REF!,B13=#REF!,#REF!,B13=#REF!,#REF!,B13=#REF!,#REF!,B13=#REF!,#REF!,B13=#REF!,#REF!,B13=#REF!,#REF!,B13=#REF!,#REF!,B13=#REF!,#REF!,B13=#REF!,#REF!)</f>
        <v>#REF!</v>
      </c>
      <c r="B13" s="45" t="s">
        <v>107</v>
      </c>
      <c r="C13" s="40" t="s">
        <v>174</v>
      </c>
      <c r="D13" s="41">
        <v>67</v>
      </c>
      <c r="E13" s="40">
        <v>15114202</v>
      </c>
      <c r="F13" s="41"/>
      <c r="G13" s="41">
        <f t="shared" si="0"/>
        <v>0</v>
      </c>
    </row>
    <row r="14" spans="1:9" ht="12.75" customHeight="1" x14ac:dyDescent="0.2">
      <c r="A14" s="16" t="e" cm="1">
        <f t="array" ref="A14">+_xlfn.IFS(B14=#REF!,#REF!,B14=#REF!,#REF!,B14=#REF!,#REF!,B14=#REF!,#REF!,B14=#REF!,#REF!,B14=#REF!,#REF!,B14=#REF!,#REF!,B14=#REF!,#REF!,B14=#REF!,#REF!,B14=#REF!,#REF!,B14=#REF!,#REF!,B14=#REF!,#REF!)</f>
        <v>#REF!</v>
      </c>
      <c r="B14" s="45" t="s">
        <v>105</v>
      </c>
      <c r="C14" s="40" t="s">
        <v>77</v>
      </c>
      <c r="D14" s="41">
        <v>60</v>
      </c>
      <c r="E14" s="40">
        <v>10111202</v>
      </c>
      <c r="F14" s="41"/>
      <c r="G14" s="41">
        <f t="shared" si="0"/>
        <v>0</v>
      </c>
    </row>
    <row r="15" spans="1:9" ht="12.75" customHeight="1" x14ac:dyDescent="0.2">
      <c r="A15" s="16" t="e" cm="1">
        <f t="array" ref="A15">+_xlfn.IFS(B15=#REF!,#REF!,B15=#REF!,#REF!,B15=#REF!,#REF!,B15=#REF!,#REF!,B15=#REF!,#REF!,B15=#REF!,#REF!,B15=#REF!,#REF!,B15=#REF!,#REF!,B15=#REF!,#REF!,B15=#REF!,#REF!,B15=#REF!,#REF!,B15=#REF!,#REF!)</f>
        <v>#REF!</v>
      </c>
      <c r="B15" s="45" t="s">
        <v>107</v>
      </c>
      <c r="C15" s="40" t="s">
        <v>196</v>
      </c>
      <c r="D15" s="41">
        <v>67</v>
      </c>
      <c r="E15" s="40">
        <v>15106202</v>
      </c>
      <c r="F15" s="41"/>
      <c r="G15" s="41">
        <f t="shared" si="0"/>
        <v>0</v>
      </c>
    </row>
    <row r="16" spans="1:9" ht="12.75" customHeight="1" x14ac:dyDescent="0.2">
      <c r="A16" s="16" t="e" cm="1">
        <f t="array" ref="A16">+_xlfn.IFS(B16=#REF!,#REF!,B16=#REF!,#REF!,B16=#REF!,#REF!,B16=#REF!,#REF!,B16=#REF!,#REF!,B16=#REF!,#REF!,B16=#REF!,#REF!,B16=#REF!,#REF!,B16=#REF!,#REF!,B16=#REF!,#REF!,B16=#REF!,#REF!,B16=#REF!,#REF!)</f>
        <v>#REF!</v>
      </c>
      <c r="B16" s="45" t="s">
        <v>106</v>
      </c>
      <c r="C16" s="40" t="s">
        <v>75</v>
      </c>
      <c r="D16" s="41">
        <v>58</v>
      </c>
      <c r="E16" s="40">
        <v>16102202</v>
      </c>
      <c r="F16" s="41"/>
      <c r="G16" s="41">
        <f t="shared" si="0"/>
        <v>0</v>
      </c>
    </row>
    <row r="17" spans="1:7" ht="12.75" customHeight="1" x14ac:dyDescent="0.2">
      <c r="A17" s="16" t="e" cm="1">
        <f t="array" ref="A17">+_xlfn.IFS(B17=#REF!,#REF!,B17=#REF!,#REF!,B17=#REF!,#REF!,B17=#REF!,#REF!,B17=#REF!,#REF!,B17=#REF!,#REF!,B17=#REF!,#REF!,B17=#REF!,#REF!,B17=#REF!,#REF!,B17=#REF!,#REF!,B17=#REF!,#REF!,B17=#REF!,#REF!)</f>
        <v>#REF!</v>
      </c>
      <c r="B17" s="45" t="s">
        <v>106</v>
      </c>
      <c r="C17" s="40" t="s">
        <v>76</v>
      </c>
      <c r="D17" s="41">
        <v>60</v>
      </c>
      <c r="E17" s="40">
        <v>16104202</v>
      </c>
      <c r="F17" s="41"/>
      <c r="G17" s="41">
        <f t="shared" si="0"/>
        <v>0</v>
      </c>
    </row>
    <row r="18" spans="1:7" ht="12.75" customHeight="1" x14ac:dyDescent="0.2">
      <c r="A18" s="16" t="e" cm="1">
        <f t="array" ref="A18">+_xlfn.IFS(B18=#REF!,#REF!,B18=#REF!,#REF!,B18=#REF!,#REF!,B18=#REF!,#REF!,B18=#REF!,#REF!,B18=#REF!,#REF!,B18=#REF!,#REF!,B18=#REF!,#REF!,B18=#REF!,#REF!,B18=#REF!,#REF!,B18=#REF!,#REF!,B18=#REF!,#REF!)</f>
        <v>#REF!</v>
      </c>
      <c r="B18" s="45" t="s">
        <v>103</v>
      </c>
      <c r="C18" s="40" t="s">
        <v>74</v>
      </c>
      <c r="D18" s="41">
        <v>65</v>
      </c>
      <c r="E18" s="40">
        <v>28106202</v>
      </c>
      <c r="F18" s="41"/>
      <c r="G18" s="41">
        <f t="shared" si="0"/>
        <v>0</v>
      </c>
    </row>
    <row r="19" spans="1:7" ht="12.75" customHeight="1" x14ac:dyDescent="0.2">
      <c r="A19" s="16" t="e" cm="1">
        <f t="array" ref="A19">+_xlfn.IFS(B19=#REF!,#REF!,B19=#REF!,#REF!,B19=#REF!,#REF!,B19=#REF!,#REF!,B19=#REF!,#REF!,B19=#REF!,#REF!,B19=#REF!,#REF!,B19=#REF!,#REF!,B19=#REF!,#REF!,B19=#REF!,#REF!,B19=#REF!,#REF!,B19=#REF!,#REF!)</f>
        <v>#REF!</v>
      </c>
      <c r="B19" s="45" t="s">
        <v>103</v>
      </c>
      <c r="C19" s="40" t="s">
        <v>72</v>
      </c>
      <c r="D19" s="41">
        <v>57</v>
      </c>
      <c r="E19" s="40">
        <v>28109202</v>
      </c>
      <c r="F19" s="41"/>
      <c r="G19" s="41">
        <f t="shared" si="0"/>
        <v>0</v>
      </c>
    </row>
    <row r="20" spans="1:7" ht="12.75" customHeight="1" x14ac:dyDescent="0.2">
      <c r="A20" s="16" t="e" cm="1">
        <f t="array" ref="A20">+_xlfn.IFS(B20=#REF!,#REF!,B20=#REF!,#REF!,B20=#REF!,#REF!,B20=#REF!,#REF!,B20=#REF!,#REF!,B20=#REF!,#REF!,B20=#REF!,#REF!,B20=#REF!,#REF!,B20=#REF!,#REF!,B20=#REF!,#REF!,B20=#REF!,#REF!,B20=#REF!,#REF!)</f>
        <v>#REF!</v>
      </c>
      <c r="B20" s="45" t="s">
        <v>107</v>
      </c>
      <c r="C20" s="40" t="s">
        <v>80</v>
      </c>
      <c r="D20" s="41">
        <v>67</v>
      </c>
      <c r="E20" s="40">
        <v>15102202</v>
      </c>
      <c r="F20" s="41"/>
      <c r="G20" s="41">
        <f t="shared" si="0"/>
        <v>0</v>
      </c>
    </row>
    <row r="21" spans="1:7" ht="12.75" customHeight="1" x14ac:dyDescent="0.2">
      <c r="A21" s="16" t="e" cm="1">
        <f t="array" ref="A21">+_xlfn.IFS(B21=#REF!,#REF!,B21=#REF!,#REF!,B21=#REF!,#REF!,B21=#REF!,#REF!,B21=#REF!,#REF!,B21=#REF!,#REF!,B21=#REF!,#REF!,B21=#REF!,#REF!,B21=#REF!,#REF!,B21=#REF!,#REF!,B21=#REF!,#REF!,B21=#REF!,#REF!)</f>
        <v>#REF!</v>
      </c>
      <c r="B21" s="45" t="s">
        <v>103</v>
      </c>
      <c r="C21" s="40" t="s">
        <v>73</v>
      </c>
      <c r="D21" s="41">
        <v>57</v>
      </c>
      <c r="E21" s="40">
        <v>28108202</v>
      </c>
      <c r="F21" s="41"/>
      <c r="G21" s="41">
        <f t="shared" si="0"/>
        <v>0</v>
      </c>
    </row>
    <row r="22" spans="1:7" ht="12.75" customHeight="1" x14ac:dyDescent="0.2">
      <c r="B22" s="45" t="s">
        <v>105</v>
      </c>
      <c r="C22" s="40" t="s">
        <v>197</v>
      </c>
      <c r="D22" s="41">
        <v>100</v>
      </c>
      <c r="E22" s="40">
        <v>10110202</v>
      </c>
      <c r="F22" s="41"/>
      <c r="G22" s="41">
        <f t="shared" si="0"/>
        <v>0</v>
      </c>
    </row>
    <row r="23" spans="1:7" ht="12.75" customHeight="1" x14ac:dyDescent="0.2">
      <c r="B23" s="45" t="s">
        <v>107</v>
      </c>
      <c r="C23" s="40" t="s">
        <v>79</v>
      </c>
      <c r="D23" s="41">
        <v>57</v>
      </c>
      <c r="E23" s="40">
        <v>15101202</v>
      </c>
      <c r="F23" s="41"/>
      <c r="G23" s="41">
        <f t="shared" si="0"/>
        <v>0</v>
      </c>
    </row>
    <row r="24" spans="1:7" ht="12.75" customHeight="1" x14ac:dyDescent="0.2">
      <c r="B24" s="45" t="s">
        <v>105</v>
      </c>
      <c r="C24" s="40" t="s">
        <v>198</v>
      </c>
      <c r="D24" s="41">
        <v>67</v>
      </c>
      <c r="E24" s="40">
        <v>10101202</v>
      </c>
      <c r="F24" s="41"/>
      <c r="G24" s="41">
        <f t="shared" si="0"/>
        <v>0</v>
      </c>
    </row>
    <row r="25" spans="1:7" ht="12.75" customHeight="1" x14ac:dyDescent="0.2">
      <c r="B25" s="45" t="s">
        <v>108</v>
      </c>
      <c r="C25" s="40" t="s">
        <v>78</v>
      </c>
      <c r="D25" s="41">
        <v>60</v>
      </c>
      <c r="E25" s="40">
        <v>20511202</v>
      </c>
      <c r="F25" s="41"/>
      <c r="G25" s="41">
        <f t="shared" si="0"/>
        <v>0</v>
      </c>
    </row>
    <row r="26" spans="1:7" ht="12.75" customHeight="1" x14ac:dyDescent="0.2">
      <c r="B26" s="45" t="s">
        <v>106</v>
      </c>
      <c r="C26" s="40" t="s">
        <v>199</v>
      </c>
      <c r="D26" s="41">
        <v>70</v>
      </c>
      <c r="E26" s="40">
        <v>16110202</v>
      </c>
      <c r="F26" s="41"/>
      <c r="G26" s="41">
        <f t="shared" si="0"/>
        <v>0</v>
      </c>
    </row>
    <row r="27" spans="1:7" ht="12.75" customHeight="1" x14ac:dyDescent="0.2">
      <c r="A27" s="16" t="e" cm="1">
        <f t="array" ref="A27">+_xlfn.IFS(B27=#REF!,#REF!,B27=#REF!,#REF!,B27=#REF!,#REF!,B27=#REF!,#REF!,B27=#REF!,#REF!,B27=#REF!,#REF!,B27=#REF!,#REF!,B27=#REF!,#REF!,B27=#REF!,#REF!,B27=#REF!,#REF!,B27=#REF!,#REF!,B27=#REF!,#REF!)</f>
        <v>#REF!</v>
      </c>
      <c r="B27" s="45" t="s">
        <v>108</v>
      </c>
      <c r="C27" s="40" t="s">
        <v>175</v>
      </c>
      <c r="D27" s="41">
        <v>66</v>
      </c>
      <c r="E27" s="40">
        <v>20512202</v>
      </c>
      <c r="F27" s="41"/>
      <c r="G27" s="41">
        <f t="shared" si="0"/>
        <v>0</v>
      </c>
    </row>
    <row r="28" spans="1:7" ht="12.75" customHeight="1" x14ac:dyDescent="0.2">
      <c r="A28" s="16" t="e" cm="1">
        <f t="array" ref="A28">+_xlfn.IFS(#REF!=#REF!,#REF!,#REF!=#REF!,#REF!,#REF!=#REF!,#REF!,#REF!=#REF!,#REF!,#REF!=#REF!,#REF!,#REF!=#REF!,#REF!,#REF!=#REF!,#REF!,#REF!=#REF!,#REF!,#REF!=#REF!,#REF!,#REF!=#REF!,#REF!,#REF!=#REF!,#REF!,#REF!=#REF!,#REF!)</f>
        <v>#REF!</v>
      </c>
      <c r="B28" s="45" t="s">
        <v>108</v>
      </c>
      <c r="C28" s="40" t="s">
        <v>200</v>
      </c>
      <c r="D28" s="41">
        <v>65</v>
      </c>
      <c r="E28" s="40">
        <v>20513202</v>
      </c>
      <c r="F28" s="40"/>
      <c r="G28" s="41">
        <f t="shared" si="0"/>
        <v>0</v>
      </c>
    </row>
    <row r="29" spans="1:7" ht="12.75" customHeight="1" x14ac:dyDescent="0.2">
      <c r="A29" s="16" t="e" cm="1">
        <f t="array" ref="A29">+_xlfn.IFS(B29=#REF!,#REF!,B29=#REF!,#REF!,B29=#REF!,#REF!,B29=#REF!,#REF!,B29=#REF!,#REF!,B29=#REF!,#REF!,B29=#REF!,#REF!,B29=#REF!,#REF!,B29=#REF!,#REF!,B29=#REF!,#REF!,B29=#REF!,#REF!,B29=#REF!,#REF!)</f>
        <v>#REF!</v>
      </c>
      <c r="B29" s="57"/>
      <c r="C29" s="58"/>
      <c r="D29" s="58"/>
      <c r="E29" s="58"/>
      <c r="F29" s="25"/>
      <c r="G29" s="29"/>
    </row>
    <row r="30" spans="1:7" ht="12.75" customHeight="1" x14ac:dyDescent="0.2">
      <c r="B30" s="54" t="s">
        <v>82</v>
      </c>
      <c r="C30" s="56"/>
      <c r="D30" s="33"/>
      <c r="E30" s="18"/>
      <c r="F30" s="22"/>
      <c r="G30" s="22"/>
    </row>
    <row r="31" spans="1:7" ht="12.75" customHeight="1" x14ac:dyDescent="0.2">
      <c r="A31" s="16" t="e" cm="1">
        <f t="array" ref="A31">+_xlfn.IFS(B31=#REF!,#REF!,B31=#REF!,#REF!,B31=#REF!,#REF!,B31=#REF!,#REF!,B31=#REF!,#REF!,B31=#REF!,#REF!,B31=#REF!,#REF!,B31=#REF!,#REF!,B31=#REF!,#REF!,B31=#REF!,#REF!,B31=#REF!,#REF!,B31=#REF!,#REF!)</f>
        <v>#REF!</v>
      </c>
      <c r="B31" s="45" t="s">
        <v>106</v>
      </c>
      <c r="C31" s="40" t="s">
        <v>201</v>
      </c>
      <c r="D31" s="41">
        <v>82</v>
      </c>
      <c r="E31" s="40">
        <v>16108202</v>
      </c>
      <c r="F31" s="41"/>
      <c r="G31" s="41">
        <f t="shared" ref="G31:G51" si="1">+D31*F31/100</f>
        <v>0</v>
      </c>
    </row>
    <row r="32" spans="1:7" ht="12.75" customHeight="1" x14ac:dyDescent="0.2">
      <c r="B32" s="45" t="s">
        <v>109</v>
      </c>
      <c r="C32" s="40" t="s">
        <v>95</v>
      </c>
      <c r="D32" s="41">
        <v>68</v>
      </c>
      <c r="E32" s="40">
        <v>29606202</v>
      </c>
      <c r="F32" s="41"/>
      <c r="G32" s="41">
        <f t="shared" si="1"/>
        <v>0</v>
      </c>
    </row>
    <row r="33" spans="1:7" ht="12.75" customHeight="1" x14ac:dyDescent="0.2">
      <c r="A33" s="16" t="e" cm="1">
        <f t="array" ref="A33">+_xlfn.IFS(B33=#REF!,#REF!,B33=#REF!,#REF!,B33=#REF!,#REF!,B33=#REF!,#REF!,B33=#REF!,#REF!,B33=#REF!,#REF!,B33=#REF!,#REF!,B33=#REF!,#REF!,B33=#REF!,#REF!,B33=#REF!,#REF!,B33=#REF!,#REF!,B33=#REF!,#REF!)</f>
        <v>#REF!</v>
      </c>
      <c r="B33" s="45" t="s">
        <v>105</v>
      </c>
      <c r="C33" s="40" t="s">
        <v>202</v>
      </c>
      <c r="D33" s="41">
        <v>67</v>
      </c>
      <c r="E33" s="40">
        <v>10109202</v>
      </c>
      <c r="F33" s="41"/>
      <c r="G33" s="41">
        <f t="shared" si="1"/>
        <v>0</v>
      </c>
    </row>
    <row r="34" spans="1:7" ht="12.75" customHeight="1" x14ac:dyDescent="0.2">
      <c r="A34" s="16" t="e" cm="1">
        <f t="array" ref="A34">+_xlfn.IFS(B34=#REF!,#REF!,B34=#REF!,#REF!,B34=#REF!,#REF!,B34=#REF!,#REF!,B34=#REF!,#REF!,B34=#REF!,#REF!,B34=#REF!,#REF!,B34=#REF!,#REF!,B34=#REF!,#REF!,B34=#REF!,#REF!,B34=#REF!,#REF!,B34=#REF!,#REF!)</f>
        <v>#REF!</v>
      </c>
      <c r="B34" s="45" t="s">
        <v>107</v>
      </c>
      <c r="C34" s="40" t="s">
        <v>91</v>
      </c>
      <c r="D34" s="41">
        <v>75</v>
      </c>
      <c r="E34" s="40">
        <v>15107202</v>
      </c>
      <c r="F34" s="41"/>
      <c r="G34" s="41">
        <f t="shared" si="1"/>
        <v>0</v>
      </c>
    </row>
    <row r="35" spans="1:7" ht="12.75" customHeight="1" x14ac:dyDescent="0.2">
      <c r="A35" s="16" t="e" cm="1">
        <f t="array" ref="A35">+_xlfn.IFS(B35=#REF!,#REF!,B35=#REF!,#REF!,B35=#REF!,#REF!,B35=#REF!,#REF!,B35=#REF!,#REF!,B35=#REF!,#REF!,B35=#REF!,#REF!,B35=#REF!,#REF!,B35=#REF!,#REF!,B35=#REF!,#REF!,B35=#REF!,#REF!,B35=#REF!,#REF!)</f>
        <v>#REF!</v>
      </c>
      <c r="B35" s="45" t="s">
        <v>107</v>
      </c>
      <c r="C35" s="40" t="s">
        <v>92</v>
      </c>
      <c r="D35" s="41">
        <v>66</v>
      </c>
      <c r="E35" s="40">
        <v>15105202</v>
      </c>
      <c r="F35" s="41"/>
      <c r="G35" s="41">
        <f t="shared" si="1"/>
        <v>0</v>
      </c>
    </row>
    <row r="36" spans="1:7" ht="12.75" customHeight="1" x14ac:dyDescent="0.2">
      <c r="A36" s="16" t="e" cm="1">
        <f t="array" ref="A36">+_xlfn.IFS(B36=#REF!,#REF!,B36=#REF!,#REF!,B36=#REF!,#REF!,B36=#REF!,#REF!,B36=#REF!,#REF!,B36=#REF!,#REF!,B36=#REF!,#REF!,B36=#REF!,#REF!,B36=#REF!,#REF!,B36=#REF!,#REF!,B36=#REF!,#REF!,B36=#REF!,#REF!)</f>
        <v>#REF!</v>
      </c>
      <c r="B36" s="45" t="s">
        <v>107</v>
      </c>
      <c r="C36" s="40" t="s">
        <v>93</v>
      </c>
      <c r="D36" s="41">
        <v>75</v>
      </c>
      <c r="E36" s="40">
        <v>15108202</v>
      </c>
      <c r="F36" s="41"/>
      <c r="G36" s="41">
        <f t="shared" si="1"/>
        <v>0</v>
      </c>
    </row>
    <row r="37" spans="1:7" ht="12.75" customHeight="1" x14ac:dyDescent="0.2">
      <c r="A37" s="16" t="e" cm="1">
        <f t="array" ref="A37">+_xlfn.IFS(B37=#REF!,#REF!,B37=#REF!,#REF!,B37=#REF!,#REF!,B37=#REF!,#REF!,B37=#REF!,#REF!,B37=#REF!,#REF!,B37=#REF!,#REF!,B37=#REF!,#REF!,B37=#REF!,#REF!,B37=#REF!,#REF!,B37=#REF!,#REF!,B37=#REF!,#REF!)</f>
        <v>#REF!</v>
      </c>
      <c r="B37" s="45" t="s">
        <v>105</v>
      </c>
      <c r="C37" s="40" t="s">
        <v>86</v>
      </c>
      <c r="D37" s="41">
        <v>70</v>
      </c>
      <c r="E37" s="40">
        <v>10105202</v>
      </c>
      <c r="F37" s="41"/>
      <c r="G37" s="41">
        <f t="shared" si="1"/>
        <v>0</v>
      </c>
    </row>
    <row r="38" spans="1:7" ht="12.75" customHeight="1" x14ac:dyDescent="0.2">
      <c r="A38" s="16" t="e" cm="1">
        <f t="array" ref="A38">+_xlfn.IFS(B38=#REF!,#REF!,B38=#REF!,#REF!,B38=#REF!,#REF!,B38=#REF!,#REF!,B38=#REF!,#REF!,B38=#REF!,#REF!,B38=#REF!,#REF!,B38=#REF!,#REF!,B38=#REF!,#REF!,B38=#REF!,#REF!,B38=#REF!,#REF!,B38=#REF!,#REF!)</f>
        <v>#REF!</v>
      </c>
      <c r="B38" s="45" t="s">
        <v>105</v>
      </c>
      <c r="C38" s="40" t="s">
        <v>87</v>
      </c>
      <c r="D38" s="41">
        <v>64</v>
      </c>
      <c r="E38" s="40">
        <v>10107202</v>
      </c>
      <c r="F38" s="41"/>
      <c r="G38" s="41">
        <f t="shared" si="1"/>
        <v>0</v>
      </c>
    </row>
    <row r="39" spans="1:7" ht="12.75" customHeight="1" x14ac:dyDescent="0.2">
      <c r="B39" s="45" t="s">
        <v>105</v>
      </c>
      <c r="C39" s="40" t="s">
        <v>88</v>
      </c>
      <c r="D39" s="41">
        <v>64</v>
      </c>
      <c r="E39" s="40">
        <v>10102202</v>
      </c>
      <c r="F39" s="41"/>
      <c r="G39" s="41">
        <f t="shared" si="1"/>
        <v>0</v>
      </c>
    </row>
    <row r="40" spans="1:7" ht="12.75" customHeight="1" x14ac:dyDescent="0.2">
      <c r="B40" s="45" t="s">
        <v>106</v>
      </c>
      <c r="C40" s="40" t="s">
        <v>203</v>
      </c>
      <c r="D40" s="41">
        <v>67</v>
      </c>
      <c r="E40" s="40">
        <v>16106202</v>
      </c>
      <c r="F40" s="41"/>
      <c r="G40" s="41">
        <f t="shared" si="1"/>
        <v>0</v>
      </c>
    </row>
    <row r="41" spans="1:7" ht="12.75" customHeight="1" x14ac:dyDescent="0.2">
      <c r="B41" s="45" t="s">
        <v>106</v>
      </c>
      <c r="C41" s="40" t="s">
        <v>85</v>
      </c>
      <c r="D41" s="41">
        <v>99</v>
      </c>
      <c r="E41" s="40">
        <v>16101202</v>
      </c>
      <c r="F41" s="41"/>
      <c r="G41" s="41">
        <f t="shared" si="1"/>
        <v>0</v>
      </c>
    </row>
    <row r="42" spans="1:7" ht="12.75" customHeight="1" x14ac:dyDescent="0.2">
      <c r="B42" s="45" t="s">
        <v>109</v>
      </c>
      <c r="C42" s="40" t="s">
        <v>204</v>
      </c>
      <c r="D42" s="41">
        <v>75</v>
      </c>
      <c r="E42" s="40">
        <v>29604202</v>
      </c>
      <c r="F42" s="41"/>
      <c r="G42" s="41">
        <f t="shared" si="1"/>
        <v>0</v>
      </c>
    </row>
    <row r="43" spans="1:7" ht="12.75" customHeight="1" x14ac:dyDescent="0.2">
      <c r="B43" s="45" t="s">
        <v>107</v>
      </c>
      <c r="C43" s="40" t="s">
        <v>205</v>
      </c>
      <c r="D43" s="41">
        <v>77</v>
      </c>
      <c r="E43" s="40">
        <v>15109202</v>
      </c>
      <c r="F43" s="41"/>
      <c r="G43" s="41">
        <f t="shared" si="1"/>
        <v>0</v>
      </c>
    </row>
    <row r="44" spans="1:7" ht="12.75" customHeight="1" x14ac:dyDescent="0.2">
      <c r="A44" s="16" t="e" cm="1">
        <f t="array" ref="A44">+_xlfn.IFS(B44=#REF!,#REF!,B44=#REF!,#REF!,B44=#REF!,#REF!,B44=#REF!,#REF!,B44=#REF!,#REF!,B44=#REF!,#REF!,B44=#REF!,#REF!,B44=#REF!,#REF!,B44=#REF!,#REF!,B44=#REF!,#REF!,B44=#REF!,#REF!,B44=#REF!,#REF!)</f>
        <v>#REF!</v>
      </c>
      <c r="B44" s="45" t="s">
        <v>105</v>
      </c>
      <c r="C44" s="40" t="s">
        <v>89</v>
      </c>
      <c r="D44" s="41">
        <v>67</v>
      </c>
      <c r="E44" s="40">
        <v>10104202</v>
      </c>
      <c r="F44" s="41"/>
      <c r="G44" s="41">
        <f t="shared" si="1"/>
        <v>0</v>
      </c>
    </row>
    <row r="45" spans="1:7" ht="12.75" customHeight="1" x14ac:dyDescent="0.2">
      <c r="A45" s="16" t="e" cm="1">
        <f t="array" ref="A45">+_xlfn.IFS(B45=#REF!,#REF!,B45=#REF!,#REF!,B45=#REF!,#REF!,B45=#REF!,#REF!,B45=#REF!,#REF!,B45=#REF!,#REF!,B45=#REF!,#REF!,B45=#REF!,#REF!,B45=#REF!,#REF!,B45=#REF!,#REF!,B45=#REF!,#REF!,B45=#REF!,#REF!)</f>
        <v>#REF!</v>
      </c>
      <c r="B45" s="45" t="s">
        <v>107</v>
      </c>
      <c r="C45" s="40" t="s">
        <v>206</v>
      </c>
      <c r="D45" s="41">
        <v>77</v>
      </c>
      <c r="E45" s="40">
        <v>15104202</v>
      </c>
      <c r="F45" s="41"/>
      <c r="G45" s="41">
        <f t="shared" si="1"/>
        <v>0</v>
      </c>
    </row>
    <row r="46" spans="1:7" ht="12.75" customHeight="1" x14ac:dyDescent="0.2">
      <c r="A46" s="16" t="e" cm="1">
        <f t="array" ref="A46">+_xlfn.IFS(B46=#REF!,#REF!,B46=#REF!,#REF!,B46=#REF!,#REF!,B46=#REF!,#REF!,B46=#REF!,#REF!,B46=#REF!,#REF!,B46=#REF!,#REF!,B46=#REF!,#REF!,B46=#REF!,#REF!,B46=#REF!,#REF!,B46=#REF!,#REF!,B46=#REF!,#REF!)</f>
        <v>#REF!</v>
      </c>
      <c r="B46" s="45" t="s">
        <v>107</v>
      </c>
      <c r="C46" s="40" t="s">
        <v>94</v>
      </c>
      <c r="D46" s="41">
        <v>75</v>
      </c>
      <c r="E46" s="40">
        <v>15103202</v>
      </c>
      <c r="F46" s="41"/>
      <c r="G46" s="41">
        <f t="shared" si="1"/>
        <v>0</v>
      </c>
    </row>
    <row r="47" spans="1:7" ht="12.75" customHeight="1" x14ac:dyDescent="0.2">
      <c r="B47" s="45" t="s">
        <v>109</v>
      </c>
      <c r="C47" s="40" t="s">
        <v>207</v>
      </c>
      <c r="D47" s="41">
        <v>75</v>
      </c>
      <c r="E47" s="40">
        <v>29605202</v>
      </c>
      <c r="F47" s="41"/>
      <c r="G47" s="41">
        <f t="shared" si="1"/>
        <v>0</v>
      </c>
    </row>
    <row r="48" spans="1:7" ht="12.75" customHeight="1" x14ac:dyDescent="0.2">
      <c r="B48" s="45" t="s">
        <v>106</v>
      </c>
      <c r="C48" s="40" t="s">
        <v>83</v>
      </c>
      <c r="D48" s="41">
        <v>67</v>
      </c>
      <c r="E48" s="40">
        <v>16103202</v>
      </c>
      <c r="F48" s="41"/>
      <c r="G48" s="41">
        <f t="shared" si="1"/>
        <v>0</v>
      </c>
    </row>
    <row r="49" spans="1:7" ht="12.75" customHeight="1" x14ac:dyDescent="0.2">
      <c r="A49" s="16" t="e" cm="1">
        <f t="array" ref="A49">+_xlfn.IFS(B49=#REF!,#REF!,B49=#REF!,#REF!,B49=#REF!,#REF!,B49=#REF!,#REF!,B49=#REF!,#REF!,B49=#REF!,#REF!,B49=#REF!,#REF!,B49=#REF!,#REF!,B49=#REF!,#REF!,B49=#REF!,#REF!,B49=#REF!,#REF!,B49=#REF!,#REF!)</f>
        <v>#REF!</v>
      </c>
      <c r="B49" s="45" t="s">
        <v>107</v>
      </c>
      <c r="C49" s="40" t="s">
        <v>208</v>
      </c>
      <c r="D49" s="41">
        <v>77</v>
      </c>
      <c r="E49" s="40">
        <v>15115202</v>
      </c>
      <c r="F49" s="41"/>
      <c r="G49" s="41">
        <f t="shared" si="1"/>
        <v>0</v>
      </c>
    </row>
    <row r="50" spans="1:7" ht="12.75" customHeight="1" x14ac:dyDescent="0.2">
      <c r="A50" s="16" t="e" cm="1">
        <f t="array" ref="A50">+_xlfn.IFS(B50=#REF!,#REF!,B50=#REF!,#REF!,B50=#REF!,#REF!,B50=#REF!,#REF!,B50=#REF!,#REF!,B50=#REF!,#REF!,B50=#REF!,#REF!,B50=#REF!,#REF!,B50=#REF!,#REF!,B50=#REF!,#REF!,B50=#REF!,#REF!,B50=#REF!,#REF!)</f>
        <v>#REF!</v>
      </c>
      <c r="B50" s="45" t="s">
        <v>106</v>
      </c>
      <c r="C50" s="40" t="s">
        <v>84</v>
      </c>
      <c r="D50" s="41">
        <v>67</v>
      </c>
      <c r="E50" s="40">
        <v>16105202</v>
      </c>
      <c r="F50" s="41"/>
      <c r="G50" s="41">
        <f t="shared" si="1"/>
        <v>0</v>
      </c>
    </row>
    <row r="51" spans="1:7" ht="12.75" customHeight="1" x14ac:dyDescent="0.2">
      <c r="A51" s="16" t="e" cm="1">
        <f t="array" ref="A51">+_xlfn.IFS(B51=#REF!,#REF!,B51=#REF!,#REF!,B51=#REF!,#REF!,B51=#REF!,#REF!,B51=#REF!,#REF!,B51=#REF!,#REF!,B51=#REF!,#REF!,B51=#REF!,#REF!,B51=#REF!,#REF!,B51=#REF!,#REF!,B51=#REF!,#REF!,B51=#REF!,#REF!)</f>
        <v>#REF!</v>
      </c>
      <c r="B51" s="45" t="s">
        <v>105</v>
      </c>
      <c r="C51" s="40" t="s">
        <v>90</v>
      </c>
      <c r="D51" s="41">
        <v>67</v>
      </c>
      <c r="E51" s="40">
        <v>10106202</v>
      </c>
      <c r="F51" s="41"/>
      <c r="G51" s="41">
        <f t="shared" si="1"/>
        <v>0</v>
      </c>
    </row>
    <row r="52" spans="1:7" ht="12.75" customHeight="1" x14ac:dyDescent="0.2">
      <c r="B52" s="57"/>
      <c r="C52" s="58"/>
      <c r="D52" s="58"/>
      <c r="E52" s="58"/>
      <c r="F52" s="25"/>
      <c r="G52" s="29"/>
    </row>
    <row r="53" spans="1:7" ht="12.75" customHeight="1" x14ac:dyDescent="0.2">
      <c r="B53" s="54" t="s">
        <v>96</v>
      </c>
      <c r="C53" s="56"/>
      <c r="D53" s="33"/>
      <c r="E53" s="18"/>
      <c r="F53" s="22"/>
      <c r="G53" s="22"/>
    </row>
    <row r="54" spans="1:7" ht="12.75" customHeight="1" x14ac:dyDescent="0.2">
      <c r="A54" s="16" t="e" cm="1">
        <f t="array" ref="A54">+_xlfn.IFS(B54=#REF!,#REF!,B54=#REF!,#REF!,B54=#REF!,#REF!,B54=#REF!,#REF!,B54=#REF!,#REF!,B54=#REF!,#REF!,B54=#REF!,#REF!,B54=#REF!,#REF!,B54=#REF!,#REF!,B54=#REF!,#REF!,B54=#REF!,#REF!,B54=#REF!,#REF!)</f>
        <v>#REF!</v>
      </c>
      <c r="B54" s="45" t="s">
        <v>107</v>
      </c>
      <c r="C54" s="40" t="s">
        <v>100</v>
      </c>
      <c r="D54" s="41">
        <v>99</v>
      </c>
      <c r="E54" s="40">
        <v>15113202</v>
      </c>
      <c r="F54" s="41"/>
      <c r="G54" s="41">
        <f t="shared" ref="G54:G66" si="2">+D54*F54/100</f>
        <v>0</v>
      </c>
    </row>
    <row r="55" spans="1:7" ht="12.75" customHeight="1" x14ac:dyDescent="0.2">
      <c r="A55" s="16" t="e" cm="1">
        <f t="array" ref="A55">+_xlfn.IFS(B55=#REF!,#REF!,B55=#REF!,#REF!,B55=#REF!,#REF!,B55=#REF!,#REF!,B55=#REF!,#REF!,B55=#REF!,#REF!,B55=#REF!,#REF!,B55=#REF!,#REF!,B55=#REF!,#REF!,B55=#REF!,#REF!,B55=#REF!,#REF!,B55=#REF!,#REF!)</f>
        <v>#REF!</v>
      </c>
      <c r="B55" s="45" t="s">
        <v>107</v>
      </c>
      <c r="C55" s="40" t="s">
        <v>99</v>
      </c>
      <c r="D55" s="41">
        <v>99</v>
      </c>
      <c r="E55" s="40">
        <v>15112202</v>
      </c>
      <c r="F55" s="41"/>
      <c r="G55" s="41">
        <f t="shared" si="2"/>
        <v>0</v>
      </c>
    </row>
    <row r="56" spans="1:7" ht="12.75" customHeight="1" x14ac:dyDescent="0.2">
      <c r="B56" s="45" t="s">
        <v>105</v>
      </c>
      <c r="C56" s="40" t="s">
        <v>179</v>
      </c>
      <c r="D56" s="41">
        <v>81</v>
      </c>
      <c r="E56" s="40">
        <v>10108202</v>
      </c>
      <c r="F56" s="41"/>
      <c r="G56" s="41">
        <f t="shared" si="2"/>
        <v>0</v>
      </c>
    </row>
    <row r="57" spans="1:7" ht="12.75" customHeight="1" x14ac:dyDescent="0.2">
      <c r="B57" s="45" t="s">
        <v>176</v>
      </c>
      <c r="C57" s="40" t="s">
        <v>209</v>
      </c>
      <c r="D57" s="41">
        <v>75</v>
      </c>
      <c r="E57" s="40">
        <v>30101202</v>
      </c>
      <c r="F57" s="41"/>
      <c r="G57" s="41">
        <f t="shared" si="2"/>
        <v>0</v>
      </c>
    </row>
    <row r="58" spans="1:7" ht="12.75" customHeight="1" x14ac:dyDescent="0.2">
      <c r="B58" s="45" t="s">
        <v>176</v>
      </c>
      <c r="C58" s="40" t="s">
        <v>170</v>
      </c>
      <c r="D58" s="41">
        <v>75</v>
      </c>
      <c r="E58" s="40">
        <v>30111202</v>
      </c>
      <c r="F58" s="41"/>
      <c r="G58" s="41">
        <f t="shared" si="2"/>
        <v>0</v>
      </c>
    </row>
    <row r="59" spans="1:7" ht="12.75" customHeight="1" x14ac:dyDescent="0.2">
      <c r="B59" s="45" t="s">
        <v>176</v>
      </c>
      <c r="C59" s="40" t="s">
        <v>171</v>
      </c>
      <c r="D59" s="41">
        <v>75</v>
      </c>
      <c r="E59" s="40">
        <v>30121202</v>
      </c>
      <c r="F59" s="41"/>
      <c r="G59" s="41">
        <f t="shared" si="2"/>
        <v>0</v>
      </c>
    </row>
    <row r="60" spans="1:7" ht="12.75" customHeight="1" x14ac:dyDescent="0.2">
      <c r="B60" s="45" t="s">
        <v>176</v>
      </c>
      <c r="C60" s="40" t="s">
        <v>210</v>
      </c>
      <c r="D60" s="41">
        <v>268.2</v>
      </c>
      <c r="E60" s="40">
        <v>30131202</v>
      </c>
      <c r="F60" s="41"/>
      <c r="G60" s="41">
        <f t="shared" si="2"/>
        <v>0</v>
      </c>
    </row>
    <row r="61" spans="1:7" ht="12.75" customHeight="1" x14ac:dyDescent="0.2">
      <c r="A61" s="16" t="e" cm="1">
        <f t="array" ref="A61">+_xlfn.IFS(B61=#REF!,#REF!,B61=#REF!,#REF!,B61=#REF!,#REF!,B61=#REF!,#REF!,B61=#REF!,#REF!,B61=#REF!,#REF!,B61=#REF!,#REF!,B61=#REF!,#REF!,B61=#REF!,#REF!,B61=#REF!,#REF!,B61=#REF!,#REF!,B61=#REF!,#REF!)</f>
        <v>#REF!</v>
      </c>
      <c r="B61" s="45" t="s">
        <v>107</v>
      </c>
      <c r="C61" s="40" t="s">
        <v>97</v>
      </c>
      <c r="D61" s="41">
        <v>138</v>
      </c>
      <c r="E61" s="40">
        <v>15110202</v>
      </c>
      <c r="F61" s="41"/>
      <c r="G61" s="41">
        <f t="shared" si="2"/>
        <v>0</v>
      </c>
    </row>
    <row r="62" spans="1:7" ht="12.75" customHeight="1" x14ac:dyDescent="0.2">
      <c r="B62" s="45" t="s">
        <v>176</v>
      </c>
      <c r="C62" s="40" t="s">
        <v>172</v>
      </c>
      <c r="D62" s="41">
        <v>268.2</v>
      </c>
      <c r="E62" s="40">
        <v>30141202</v>
      </c>
      <c r="F62" s="41"/>
      <c r="G62" s="41">
        <f t="shared" si="2"/>
        <v>0</v>
      </c>
    </row>
    <row r="63" spans="1:7" ht="12.75" customHeight="1" x14ac:dyDescent="0.2">
      <c r="A63" s="16" t="e" cm="1">
        <f t="array" ref="A63">+_xlfn.IFS(B63=#REF!,#REF!,B63=#REF!,#REF!,B63=#REF!,#REF!,B63=#REF!,#REF!,B63=#REF!,#REF!,B63=#REF!,#REF!,B63=#REF!,#REF!,B63=#REF!,#REF!,B63=#REF!,#REF!,B63=#REF!,#REF!,B63=#REF!,#REF!,B63=#REF!,#REF!)</f>
        <v>#REF!</v>
      </c>
      <c r="B63" s="45" t="s">
        <v>176</v>
      </c>
      <c r="C63" s="40" t="s">
        <v>211</v>
      </c>
      <c r="D63" s="41">
        <v>75</v>
      </c>
      <c r="E63" s="40">
        <v>30151202</v>
      </c>
      <c r="F63" s="41"/>
      <c r="G63" s="41">
        <f t="shared" si="2"/>
        <v>0</v>
      </c>
    </row>
    <row r="64" spans="1:7" ht="12.75" customHeight="1" x14ac:dyDescent="0.2">
      <c r="B64" s="45" t="s">
        <v>105</v>
      </c>
      <c r="C64" s="40" t="s">
        <v>212</v>
      </c>
      <c r="D64" s="41">
        <v>110</v>
      </c>
      <c r="E64" s="40">
        <v>10113202</v>
      </c>
      <c r="F64" s="41"/>
      <c r="G64" s="41">
        <f t="shared" si="2"/>
        <v>0</v>
      </c>
    </row>
    <row r="65" spans="2:7" ht="12.75" customHeight="1" x14ac:dyDescent="0.2">
      <c r="B65" s="45" t="s">
        <v>105</v>
      </c>
      <c r="C65" s="42" t="s">
        <v>213</v>
      </c>
      <c r="D65" s="41">
        <v>81</v>
      </c>
      <c r="E65" s="40">
        <v>10112202</v>
      </c>
      <c r="F65" s="41"/>
      <c r="G65" s="41">
        <f t="shared" si="2"/>
        <v>0</v>
      </c>
    </row>
    <row r="66" spans="2:7" ht="12.75" customHeight="1" x14ac:dyDescent="0.2">
      <c r="B66" s="45" t="s">
        <v>107</v>
      </c>
      <c r="C66" s="40" t="s">
        <v>98</v>
      </c>
      <c r="D66" s="41">
        <v>84</v>
      </c>
      <c r="E66" s="40">
        <v>15111202</v>
      </c>
      <c r="F66" s="41"/>
      <c r="G66" s="41">
        <f t="shared" si="2"/>
        <v>0</v>
      </c>
    </row>
    <row r="67" spans="2:7" ht="12.75" customHeight="1" x14ac:dyDescent="0.2">
      <c r="B67" s="27" t="s">
        <v>184</v>
      </c>
      <c r="C67" s="25"/>
      <c r="D67" s="34"/>
      <c r="E67" s="18"/>
      <c r="F67" s="22">
        <f>SUM(F10:F66)</f>
        <v>0</v>
      </c>
      <c r="G67" s="22">
        <f>SUM(G10:G66)</f>
        <v>0</v>
      </c>
    </row>
    <row r="68" spans="2:7" ht="12.75" customHeight="1" x14ac:dyDescent="0.2">
      <c r="B68" s="20" t="s">
        <v>101</v>
      </c>
      <c r="C68" s="25"/>
      <c r="D68" s="26"/>
      <c r="E68" s="28" t="s">
        <v>102</v>
      </c>
      <c r="F68" s="31">
        <v>0.25</v>
      </c>
      <c r="G68" s="22">
        <f>+G67*0.25</f>
        <v>0</v>
      </c>
    </row>
    <row r="69" spans="2:7" ht="12.75" customHeight="1" x14ac:dyDescent="0.2">
      <c r="B69" s="54" t="s">
        <v>185</v>
      </c>
      <c r="C69" s="55"/>
      <c r="D69" s="56"/>
      <c r="E69" s="18"/>
      <c r="F69" s="22"/>
      <c r="G69" s="22">
        <f>+G67+G68</f>
        <v>0</v>
      </c>
    </row>
    <row r="70" spans="2:7" ht="12.75" customHeight="1" x14ac:dyDescent="0.2"/>
    <row r="71" spans="2:7" ht="12.75" customHeight="1" x14ac:dyDescent="0.2">
      <c r="B71" s="16" t="s">
        <v>60</v>
      </c>
    </row>
    <row r="72" spans="2:7" ht="12.75" customHeight="1" x14ac:dyDescent="0.2">
      <c r="B72" s="16" t="s">
        <v>61</v>
      </c>
    </row>
    <row r="73" spans="2:7" ht="12.75" customHeight="1" x14ac:dyDescent="0.2">
      <c r="B73" s="16" t="s">
        <v>62</v>
      </c>
    </row>
    <row r="74" spans="2:7" ht="12.75" customHeight="1" x14ac:dyDescent="0.2">
      <c r="B74" s="16" t="s">
        <v>63</v>
      </c>
    </row>
    <row r="75" spans="2:7" ht="12.75" customHeight="1" x14ac:dyDescent="0.2">
      <c r="B75" s="16" t="s">
        <v>64</v>
      </c>
    </row>
    <row r="76" spans="2:7" ht="12.75" customHeight="1" x14ac:dyDescent="0.2"/>
    <row r="77" spans="2:7" ht="12.75" customHeight="1" x14ac:dyDescent="0.2"/>
    <row r="78" spans="2:7" ht="12.75" customHeight="1" x14ac:dyDescent="0.2"/>
    <row r="79" spans="2:7" ht="12.75" customHeight="1" x14ac:dyDescent="0.2"/>
    <row r="80" spans="2: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</sheetData>
  <sortState xmlns:xlrd2="http://schemas.microsoft.com/office/spreadsheetml/2017/richdata2" ref="C54:G63">
    <sortCondition ref="C54:C63"/>
  </sortState>
  <mergeCells count="7">
    <mergeCell ref="B69:D69"/>
    <mergeCell ref="B29:E29"/>
    <mergeCell ref="B52:E52"/>
    <mergeCell ref="E3:G4"/>
    <mergeCell ref="D8:D9"/>
    <mergeCell ref="B30:C30"/>
    <mergeCell ref="B53:C53"/>
  </mergeCells>
  <phoneticPr fontId="10" type="noConversion"/>
  <pageMargins left="0.7" right="0.7" top="0.75" bottom="0.75" header="0.3" footer="0.3"/>
  <pageSetup paperSize="9" orientation="portrait" r:id="rId1"/>
  <headerFooter differentFirst="1">
    <oddHeader>&amp;RSide 3 af 12</oddHeader>
    <firstHeader>&amp;RSide 2 af 12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7E2C-D989-4F37-ADAB-EED2567C187F}">
  <sheetPr>
    <tabColor theme="6" tint="0.39997558519241921"/>
  </sheetPr>
  <dimension ref="A1:I47"/>
  <sheetViews>
    <sheetView tabSelected="1" view="pageLayout" topLeftCell="B6" zoomScale="130" zoomScaleNormal="100" zoomScalePageLayoutView="130" workbookViewId="0">
      <selection activeCell="F16" sqref="F16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17.28515625" style="16" customWidth="1"/>
    <col min="4" max="4" width="9.140625" style="30"/>
    <col min="5" max="5" width="12.5703125" style="16" customWidth="1"/>
    <col min="6" max="6" width="17.7109375" style="30" customWidth="1"/>
    <col min="7" max="7" width="16.5703125" style="30" customWidth="1"/>
    <col min="8" max="16384" width="9.140625" style="16"/>
  </cols>
  <sheetData>
    <row r="1" spans="1:9" ht="12.75" customHeight="1" x14ac:dyDescent="0.2"/>
    <row r="2" spans="1:9" ht="12.75" customHeight="1" x14ac:dyDescent="0.2">
      <c r="B2" s="1" t="str">
        <f>_xlfn.CONCAT("Opdateret ", Revisorerklæring!A6)</f>
        <v>Opdateret 14.01.2025</v>
      </c>
    </row>
    <row r="3" spans="1:9" ht="12.75" customHeight="1" x14ac:dyDescent="0.2">
      <c r="B3" s="1"/>
    </row>
    <row r="4" spans="1:9" ht="12.75" customHeight="1" x14ac:dyDescent="0.2">
      <c r="B4" s="2" t="s">
        <v>55</v>
      </c>
      <c r="E4" s="59" t="str">
        <f>+_xlfn.CONCAT("Opgørelsen skal være Danske Sortsejere i hænde senest ",Revisorerklæring!A5," ",Revisorerklæring!A4)</f>
        <v>Opgørelsen skal være Danske Sortsejere i hænde senest  Mandag den 2. juni 2025</v>
      </c>
      <c r="F4" s="59"/>
      <c r="G4" s="59"/>
      <c r="H4" s="17"/>
      <c r="I4" s="17"/>
    </row>
    <row r="5" spans="1:9" x14ac:dyDescent="0.2">
      <c r="B5" s="2" t="s">
        <v>56</v>
      </c>
      <c r="E5" s="59"/>
      <c r="F5" s="59"/>
      <c r="G5" s="59"/>
      <c r="H5" s="17"/>
      <c r="I5" s="17"/>
    </row>
    <row r="6" spans="1:9" ht="12.75" customHeight="1" x14ac:dyDescent="0.2">
      <c r="B6" s="2" t="s">
        <v>57</v>
      </c>
    </row>
    <row r="7" spans="1:9" ht="12.75" customHeight="1" x14ac:dyDescent="0.2"/>
    <row r="8" spans="1:9" ht="12.75" customHeight="1" x14ac:dyDescent="0.2">
      <c r="B8" s="16" t="str">
        <f>+_xlfn.CONCAT("Opgørelse over salg af afgiftspligtig Havre Høstår ",Revisorerklæring!A1)</f>
        <v>Opgørelse over salg af afgiftspligtig Havre Høstår 2024/25</v>
      </c>
    </row>
    <row r="9" spans="1:9" ht="12.75" customHeight="1" x14ac:dyDescent="0.2">
      <c r="B9" s="62" t="s">
        <v>11</v>
      </c>
      <c r="C9" s="63"/>
      <c r="D9" s="61" t="s">
        <v>70</v>
      </c>
    </row>
    <row r="10" spans="1:9" ht="12.75" customHeight="1" x14ac:dyDescent="0.2">
      <c r="B10" s="18" t="s">
        <v>65</v>
      </c>
      <c r="C10" s="20" t="s">
        <v>66</v>
      </c>
      <c r="D10" s="61"/>
      <c r="E10" s="21" t="s">
        <v>67</v>
      </c>
      <c r="F10" s="23" t="s">
        <v>68</v>
      </c>
      <c r="G10" s="23" t="s">
        <v>69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45" t="s">
        <v>109</v>
      </c>
      <c r="C11" s="40" t="s">
        <v>117</v>
      </c>
      <c r="D11" s="41">
        <v>56</v>
      </c>
      <c r="E11" s="40">
        <v>29603202</v>
      </c>
      <c r="F11" s="41"/>
      <c r="G11" s="41">
        <f t="shared" ref="G11:G21" si="0">+D11*F11/100</f>
        <v>0</v>
      </c>
    </row>
    <row r="12" spans="1:9" ht="12.75" customHeight="1" x14ac:dyDescent="0.2">
      <c r="A12" s="16" t="e" cm="1">
        <f t="array" ref="A12">+_xlfn.IFS(B12=#REF!,#REF!,B12=#REF!,#REF!,B12=#REF!,#REF!,B12=#REF!,#REF!,B12=#REF!,#REF!,B12=#REF!,#REF!,B12=#REF!,#REF!,B12=#REF!,#REF!,B12=#REF!,#REF!,B12=#REF!,#REF!,B12=#REF!,#REF!,B12=#REF!,#REF!)</f>
        <v>#REF!</v>
      </c>
      <c r="B12" s="45" t="s">
        <v>106</v>
      </c>
      <c r="C12" s="40" t="s">
        <v>110</v>
      </c>
      <c r="D12" s="41">
        <v>62</v>
      </c>
      <c r="E12" s="40">
        <v>16527202</v>
      </c>
      <c r="F12" s="41"/>
      <c r="G12" s="41">
        <f t="shared" si="0"/>
        <v>0</v>
      </c>
    </row>
    <row r="13" spans="1:9" ht="12.75" customHeight="1" x14ac:dyDescent="0.2">
      <c r="A13" s="16" t="e" cm="1">
        <f t="array" ref="A13">+_xlfn.IFS(B13=#REF!,#REF!,B13=#REF!,#REF!,B13=#REF!,#REF!,B13=#REF!,#REF!,B13=#REF!,#REF!,B13=#REF!,#REF!,B13=#REF!,#REF!,B13=#REF!,#REF!,B13=#REF!,#REF!,B13=#REF!,#REF!,B13=#REF!,#REF!,B13=#REF!,#REF!)</f>
        <v>#REF!</v>
      </c>
      <c r="B13" s="45" t="s">
        <v>106</v>
      </c>
      <c r="C13" s="40" t="s">
        <v>173</v>
      </c>
      <c r="D13" s="41">
        <v>61</v>
      </c>
      <c r="E13" s="40">
        <v>16501202</v>
      </c>
      <c r="F13" s="41"/>
      <c r="G13" s="41">
        <f t="shared" si="0"/>
        <v>0</v>
      </c>
    </row>
    <row r="14" spans="1:9" ht="12.75" customHeight="1" x14ac:dyDescent="0.2">
      <c r="A14" s="16" t="e" cm="1">
        <f t="array" ref="A14">+_xlfn.IFS(B14=#REF!,#REF!,B14=#REF!,#REF!,B14=#REF!,#REF!,B14=#REF!,#REF!,B14=#REF!,#REF!,B14=#REF!,#REF!,B14=#REF!,#REF!,B14=#REF!,#REF!,B14=#REF!,#REF!,B14=#REF!,#REF!,B14=#REF!,#REF!,B14=#REF!,#REF!)</f>
        <v>#REF!</v>
      </c>
      <c r="B14" s="45" t="s">
        <v>106</v>
      </c>
      <c r="C14" s="40" t="s">
        <v>214</v>
      </c>
      <c r="D14" s="41">
        <v>64</v>
      </c>
      <c r="E14" s="40">
        <v>16519202</v>
      </c>
      <c r="F14" s="41"/>
      <c r="G14" s="41">
        <f t="shared" si="0"/>
        <v>0</v>
      </c>
    </row>
    <row r="15" spans="1:9" ht="12.75" customHeight="1" x14ac:dyDescent="0.2">
      <c r="A15" s="16" t="e" cm="1">
        <f t="array" ref="A15">+_xlfn.IFS(B15=#REF!,#REF!,B15=#REF!,#REF!,B15=#REF!,#REF!,B15=#REF!,#REF!,B15=#REF!,#REF!,B15=#REF!,#REF!,B15=#REF!,#REF!,B15=#REF!,#REF!,B15=#REF!,#REF!,B15=#REF!,#REF!,B15=#REF!,#REF!,B15=#REF!,#REF!)</f>
        <v>#REF!</v>
      </c>
      <c r="B15" s="45" t="s">
        <v>107</v>
      </c>
      <c r="C15" s="40" t="s">
        <v>114</v>
      </c>
      <c r="D15" s="41">
        <v>67</v>
      </c>
      <c r="E15" s="40">
        <v>15542202</v>
      </c>
      <c r="F15" s="41"/>
      <c r="G15" s="41">
        <f t="shared" si="0"/>
        <v>0</v>
      </c>
    </row>
    <row r="16" spans="1:9" ht="12.75" customHeight="1" x14ac:dyDescent="0.2">
      <c r="A16" s="16" t="e" cm="1">
        <f t="array" ref="A16">+_xlfn.IFS(B16=#REF!,#REF!,B16=#REF!,#REF!,B16=#REF!,#REF!,B16=#REF!,#REF!,B16=#REF!,#REF!,B16=#REF!,#REF!,B16=#REF!,#REF!,B16=#REF!,#REF!,B16=#REF!,#REF!,B16=#REF!,#REF!,B16=#REF!,#REF!,B16=#REF!,#REF!)</f>
        <v>#REF!</v>
      </c>
      <c r="B16" s="45" t="s">
        <v>106</v>
      </c>
      <c r="C16" s="40" t="s">
        <v>215</v>
      </c>
      <c r="D16" s="41">
        <v>58</v>
      </c>
      <c r="E16" s="40">
        <v>16521202</v>
      </c>
      <c r="F16" s="41"/>
      <c r="G16" s="41">
        <f t="shared" si="0"/>
        <v>0</v>
      </c>
    </row>
    <row r="17" spans="1:7" ht="12.75" customHeight="1" x14ac:dyDescent="0.2">
      <c r="A17" s="16" t="e" cm="1">
        <f t="array" ref="A17">+_xlfn.IFS(B17=#REF!,#REF!,B17=#REF!,#REF!,B17=#REF!,#REF!,B17=#REF!,#REF!,B17=#REF!,#REF!,B17=#REF!,#REF!,B17=#REF!,#REF!,B17=#REF!,#REF!,B17=#REF!,#REF!,B17=#REF!,#REF!,B17=#REF!,#REF!,B17=#REF!,#REF!)</f>
        <v>#REF!</v>
      </c>
      <c r="B17" s="45" t="s">
        <v>106</v>
      </c>
      <c r="C17" s="40" t="s">
        <v>111</v>
      </c>
      <c r="D17" s="41">
        <v>55</v>
      </c>
      <c r="E17" s="40">
        <v>16537202</v>
      </c>
      <c r="F17" s="41"/>
      <c r="G17" s="41">
        <f t="shared" si="0"/>
        <v>0</v>
      </c>
    </row>
    <row r="18" spans="1:7" ht="12.75" customHeight="1" x14ac:dyDescent="0.2">
      <c r="A18" s="16" t="e" cm="1">
        <f t="array" ref="A18">+_xlfn.IFS(B18=#REF!,#REF!,B18=#REF!,#REF!,B18=#REF!,#REF!,B18=#REF!,#REF!,B18=#REF!,#REF!,B18=#REF!,#REF!,B18=#REF!,#REF!,B18=#REF!,#REF!,B18=#REF!,#REF!,B18=#REF!,#REF!,B18=#REF!,#REF!,B18=#REF!,#REF!)</f>
        <v>#REF!</v>
      </c>
      <c r="B18" s="45" t="s">
        <v>107</v>
      </c>
      <c r="C18" s="40" t="s">
        <v>115</v>
      </c>
      <c r="D18" s="41">
        <v>56</v>
      </c>
      <c r="E18" s="40">
        <v>15515202</v>
      </c>
      <c r="F18" s="41"/>
      <c r="G18" s="41">
        <f t="shared" si="0"/>
        <v>0</v>
      </c>
    </row>
    <row r="19" spans="1:7" ht="12.75" customHeight="1" x14ac:dyDescent="0.2">
      <c r="A19" s="16" t="e" cm="1">
        <f t="array" ref="A19">+_xlfn.IFS(B19=#REF!,#REF!,B19=#REF!,#REF!,B19=#REF!,#REF!,B19=#REF!,#REF!,B19=#REF!,#REF!,B19=#REF!,#REF!,B19=#REF!,#REF!,B19=#REF!,#REF!,B19=#REF!,#REF!,B19=#REF!,#REF!,B19=#REF!,#REF!,B19=#REF!,#REF!)</f>
        <v>#REF!</v>
      </c>
      <c r="B19" s="45" t="s">
        <v>107</v>
      </c>
      <c r="C19" s="40" t="s">
        <v>116</v>
      </c>
      <c r="D19" s="41">
        <v>67</v>
      </c>
      <c r="E19" s="40">
        <v>15501202</v>
      </c>
      <c r="F19" s="41"/>
      <c r="G19" s="41">
        <f t="shared" si="0"/>
        <v>0</v>
      </c>
    </row>
    <row r="20" spans="1:7" ht="12.75" customHeight="1" x14ac:dyDescent="0.2">
      <c r="A20" s="16" t="e" cm="1">
        <f t="array" ref="A20">+_xlfn.IFS(B20=#REF!,#REF!,B20=#REF!,#REF!,B20=#REF!,#REF!,B20=#REF!,#REF!,B20=#REF!,#REF!,B20=#REF!,#REF!,B20=#REF!,#REF!,B20=#REF!,#REF!,B20=#REF!,#REF!,B20=#REF!,#REF!,B20=#REF!,#REF!,B20=#REF!,#REF!)</f>
        <v>#REF!</v>
      </c>
      <c r="B20" s="45" t="s">
        <v>105</v>
      </c>
      <c r="C20" s="40" t="s">
        <v>112</v>
      </c>
      <c r="D20" s="41">
        <v>49</v>
      </c>
      <c r="E20" s="40">
        <v>10508202</v>
      </c>
      <c r="F20" s="41"/>
      <c r="G20" s="41">
        <f t="shared" si="0"/>
        <v>0</v>
      </c>
    </row>
    <row r="21" spans="1:7" ht="12.75" customHeight="1" x14ac:dyDescent="0.2">
      <c r="A21" s="16" t="e" cm="1">
        <f t="array" ref="A21">+_xlfn.IFS(B21=#REF!,#REF!,B21=#REF!,#REF!,B21=#REF!,#REF!,B21=#REF!,#REF!,B21=#REF!,#REF!,B21=#REF!,#REF!,B21=#REF!,#REF!,B21=#REF!,#REF!,B21=#REF!,#REF!,B21=#REF!,#REF!,B21=#REF!,#REF!,B21=#REF!,#REF!)</f>
        <v>#REF!</v>
      </c>
      <c r="B21" s="45" t="s">
        <v>105</v>
      </c>
      <c r="C21" s="40" t="s">
        <v>113</v>
      </c>
      <c r="D21" s="41">
        <v>45</v>
      </c>
      <c r="E21" s="40">
        <v>10549202</v>
      </c>
      <c r="F21" s="41"/>
      <c r="G21" s="41">
        <f t="shared" si="0"/>
        <v>0</v>
      </c>
    </row>
    <row r="22" spans="1:7" ht="12.75" customHeight="1" x14ac:dyDescent="0.2">
      <c r="A22" s="16" t="e" cm="1">
        <f t="array" ref="A22">+_xlfn.IFS(B22=#REF!,#REF!,B22=#REF!,#REF!,B22=#REF!,#REF!,B22=#REF!,#REF!,B22=#REF!,#REF!,B22=#REF!,#REF!,B22=#REF!,#REF!,B22=#REF!,#REF!,B22=#REF!,#REF!,B22=#REF!,#REF!,B22=#REF!,#REF!,B22=#REF!,#REF!)</f>
        <v>#REF!</v>
      </c>
      <c r="B22" s="18"/>
      <c r="C22" s="18"/>
      <c r="D22" s="22"/>
      <c r="E22" s="18"/>
      <c r="F22" s="22"/>
      <c r="G22" s="22">
        <f t="shared" ref="G22:G23" si="1">+D22*F22/100</f>
        <v>0</v>
      </c>
    </row>
    <row r="23" spans="1:7" ht="12.75" customHeight="1" x14ac:dyDescent="0.2">
      <c r="B23" s="18"/>
      <c r="C23" s="18"/>
      <c r="D23" s="22"/>
      <c r="E23" s="18"/>
      <c r="F23" s="22"/>
      <c r="G23" s="22">
        <f t="shared" si="1"/>
        <v>0</v>
      </c>
    </row>
    <row r="24" spans="1:7" ht="12.75" customHeight="1" x14ac:dyDescent="0.2">
      <c r="B24" s="18"/>
      <c r="C24" s="18"/>
      <c r="D24" s="22"/>
      <c r="E24" s="18"/>
      <c r="F24" s="22"/>
      <c r="G24" s="22">
        <f>+D24*F24/100</f>
        <v>0</v>
      </c>
    </row>
    <row r="25" spans="1:7" ht="12.75" customHeight="1" x14ac:dyDescent="0.2">
      <c r="B25" s="18"/>
      <c r="C25" s="18"/>
      <c r="D25" s="22"/>
      <c r="E25" s="18"/>
      <c r="F25" s="22"/>
      <c r="G25" s="22"/>
    </row>
    <row r="26" spans="1:7" ht="12.75" customHeight="1" x14ac:dyDescent="0.2">
      <c r="B26" s="27" t="s">
        <v>118</v>
      </c>
      <c r="C26" s="25"/>
      <c r="D26" s="26"/>
      <c r="E26" s="18"/>
      <c r="F26" s="22">
        <f>SUM(F11:F25)</f>
        <v>0</v>
      </c>
      <c r="G26" s="22">
        <f>SUM(G11:G25)</f>
        <v>0</v>
      </c>
    </row>
    <row r="27" spans="1:7" ht="12.75" customHeight="1" x14ac:dyDescent="0.2">
      <c r="B27" s="20" t="s">
        <v>101</v>
      </c>
      <c r="C27" s="25"/>
      <c r="D27" s="26"/>
      <c r="E27" s="28" t="s">
        <v>102</v>
      </c>
      <c r="F27" s="31">
        <v>0.25</v>
      </c>
      <c r="G27" s="22">
        <f>+G26*0.25</f>
        <v>0</v>
      </c>
    </row>
    <row r="28" spans="1:7" ht="12.75" customHeight="1" x14ac:dyDescent="0.2">
      <c r="B28" s="54" t="s">
        <v>119</v>
      </c>
      <c r="C28" s="55"/>
      <c r="D28" s="56"/>
      <c r="E28" s="18"/>
      <c r="F28" s="22"/>
      <c r="G28" s="22">
        <f>+G26+G27</f>
        <v>0</v>
      </c>
    </row>
    <row r="29" spans="1:7" ht="12.75" customHeight="1" x14ac:dyDescent="0.2"/>
    <row r="30" spans="1:7" ht="12.75" customHeight="1" x14ac:dyDescent="0.2">
      <c r="B30" s="16" t="s">
        <v>60</v>
      </c>
    </row>
    <row r="31" spans="1:7" ht="12.75" customHeight="1" x14ac:dyDescent="0.2">
      <c r="B31" s="16" t="s">
        <v>61</v>
      </c>
    </row>
    <row r="32" spans="1:7" ht="12.75" customHeight="1" x14ac:dyDescent="0.2">
      <c r="B32" s="16" t="s">
        <v>62</v>
      </c>
    </row>
    <row r="33" spans="2:2" ht="12.75" customHeight="1" x14ac:dyDescent="0.2">
      <c r="B33" s="16" t="s">
        <v>63</v>
      </c>
    </row>
    <row r="34" spans="2:2" ht="12.75" customHeight="1" x14ac:dyDescent="0.2"/>
    <row r="35" spans="2:2" ht="12.75" customHeight="1" x14ac:dyDescent="0.2">
      <c r="B35" s="16" t="s">
        <v>64</v>
      </c>
    </row>
    <row r="36" spans="2:2" ht="12.75" customHeight="1" x14ac:dyDescent="0.2"/>
    <row r="37" spans="2:2" ht="12.75" customHeight="1" x14ac:dyDescent="0.2"/>
    <row r="38" spans="2:2" ht="12.75" customHeight="1" x14ac:dyDescent="0.2"/>
    <row r="39" spans="2:2" ht="12.75" customHeight="1" x14ac:dyDescent="0.2"/>
    <row r="40" spans="2:2" ht="12.75" customHeight="1" x14ac:dyDescent="0.2"/>
    <row r="41" spans="2:2" ht="12.75" customHeight="1" x14ac:dyDescent="0.2"/>
    <row r="42" spans="2:2" ht="12.75" customHeight="1" x14ac:dyDescent="0.2"/>
    <row r="43" spans="2:2" ht="12.75" customHeight="1" x14ac:dyDescent="0.2"/>
    <row r="44" spans="2:2" ht="12.75" customHeight="1" x14ac:dyDescent="0.2"/>
    <row r="45" spans="2:2" ht="12.75" customHeight="1" x14ac:dyDescent="0.2"/>
    <row r="46" spans="2:2" ht="12.75" customHeight="1" x14ac:dyDescent="0.2"/>
    <row r="47" spans="2:2" ht="12.75" customHeight="1" x14ac:dyDescent="0.2"/>
  </sheetData>
  <sortState xmlns:xlrd2="http://schemas.microsoft.com/office/spreadsheetml/2017/richdata2" ref="C11:G21">
    <sortCondition ref="C11:C21"/>
  </sortState>
  <mergeCells count="4">
    <mergeCell ref="E4:G5"/>
    <mergeCell ref="D9:D10"/>
    <mergeCell ref="B28:D28"/>
    <mergeCell ref="B9:C9"/>
  </mergeCells>
  <pageMargins left="0.7" right="0.7" top="0.75" bottom="0.75" header="0.3" footer="0.3"/>
  <pageSetup paperSize="9" orientation="portrait" r:id="rId1"/>
  <headerFooter>
    <oddHeader>&amp;RSide 4 af 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E74B-997C-44E7-808D-461C543AF946}">
  <sheetPr>
    <tabColor theme="4" tint="0.39997558519241921"/>
  </sheetPr>
  <dimension ref="A1:I47"/>
  <sheetViews>
    <sheetView view="pageLayout" topLeftCell="B1" zoomScaleNormal="100" workbookViewId="0">
      <selection activeCell="E11" sqref="E11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22.7109375" style="16" customWidth="1"/>
    <col min="4" max="4" width="9.140625" style="30"/>
    <col min="5" max="5" width="12.5703125" style="16" customWidth="1"/>
    <col min="6" max="6" width="12.140625" style="30" customWidth="1"/>
    <col min="7" max="7" width="17.7109375" style="30" customWidth="1"/>
    <col min="8" max="16384" width="9.140625" style="16"/>
  </cols>
  <sheetData>
    <row r="1" spans="1:9" ht="12.75" customHeight="1" x14ac:dyDescent="0.2"/>
    <row r="2" spans="1:9" ht="12.75" customHeight="1" x14ac:dyDescent="0.2">
      <c r="B2" s="1" t="str">
        <f>_xlfn.CONCAT("Opdateret ", Revisorerklæring!A6)</f>
        <v>Opdateret 14.01.2025</v>
      </c>
    </row>
    <row r="3" spans="1:9" ht="12.75" customHeight="1" x14ac:dyDescent="0.2">
      <c r="B3" s="1"/>
    </row>
    <row r="4" spans="1:9" ht="12.75" customHeight="1" x14ac:dyDescent="0.2">
      <c r="B4" s="2" t="s">
        <v>55</v>
      </c>
      <c r="E4" s="59" t="str">
        <f>+_xlfn.CONCAT("Opgørelsen skal være Danske Sortsejere i hænde senest ",Revisorerklæring!A5," ",Revisorerklæring!A4)</f>
        <v>Opgørelsen skal være Danske Sortsejere i hænde senest  Mandag den 2. juni 2025</v>
      </c>
      <c r="F4" s="59"/>
      <c r="G4" s="59"/>
      <c r="H4" s="17"/>
      <c r="I4" s="17"/>
    </row>
    <row r="5" spans="1:9" x14ac:dyDescent="0.2">
      <c r="B5" s="2" t="s">
        <v>56</v>
      </c>
      <c r="E5" s="59"/>
      <c r="F5" s="59"/>
      <c r="G5" s="59"/>
      <c r="H5" s="17"/>
      <c r="I5" s="17"/>
    </row>
    <row r="6" spans="1:9" ht="12.75" customHeight="1" x14ac:dyDescent="0.2">
      <c r="B6" s="2" t="s">
        <v>57</v>
      </c>
    </row>
    <row r="7" spans="1:9" ht="12.75" customHeight="1" x14ac:dyDescent="0.2"/>
    <row r="8" spans="1:9" ht="12.75" customHeight="1" x14ac:dyDescent="0.2">
      <c r="B8" s="16" t="str">
        <f>+_xlfn.CONCAT("Opgørelse over salg af afgiftspligtig Raps Høstår ",Revisorerklæring!A1)</f>
        <v>Opgørelse over salg af afgiftspligtig Raps Høstår 2024/25</v>
      </c>
    </row>
    <row r="9" spans="1:9" ht="12.75" customHeight="1" x14ac:dyDescent="0.2">
      <c r="B9" s="62" t="s">
        <v>12</v>
      </c>
      <c r="C9" s="63"/>
      <c r="D9" s="61" t="s">
        <v>70</v>
      </c>
    </row>
    <row r="10" spans="1:9" ht="12.75" customHeight="1" x14ac:dyDescent="0.2">
      <c r="B10" s="18" t="s">
        <v>65</v>
      </c>
      <c r="C10" s="20" t="s">
        <v>66</v>
      </c>
      <c r="D10" s="61"/>
      <c r="E10" s="21" t="s">
        <v>67</v>
      </c>
      <c r="F10" s="23" t="s">
        <v>68</v>
      </c>
      <c r="G10" s="23" t="s">
        <v>69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45" t="s">
        <v>106</v>
      </c>
      <c r="C11" s="40" t="s">
        <v>120</v>
      </c>
      <c r="D11" s="41">
        <v>1400</v>
      </c>
      <c r="E11" s="40">
        <v>16107202</v>
      </c>
      <c r="F11" s="41"/>
      <c r="G11" s="41">
        <f>+D11*F11/100</f>
        <v>0</v>
      </c>
    </row>
    <row r="12" spans="1:9" ht="12.75" customHeight="1" x14ac:dyDescent="0.2">
      <c r="A12" s="16" t="e" cm="1">
        <f t="array" ref="A12">+_xlfn.IFS(B12=#REF!,#REF!,B12=#REF!,#REF!,B12=#REF!,#REF!,B12=#REF!,#REF!,B12=#REF!,#REF!,B12=#REF!,#REF!,B12=#REF!,#REF!,B12=#REF!,#REF!,B12=#REF!,#REF!,B12=#REF!,#REF!,B12=#REF!,#REF!,B12=#REF!,#REF!)</f>
        <v>#REF!</v>
      </c>
      <c r="B12" s="18"/>
      <c r="C12" s="18"/>
      <c r="D12" s="22"/>
      <c r="E12" s="18"/>
      <c r="F12" s="22"/>
      <c r="G12" s="22">
        <f>+D12*F12/100</f>
        <v>0</v>
      </c>
    </row>
    <row r="13" spans="1:9" ht="12.75" customHeight="1" x14ac:dyDescent="0.2">
      <c r="B13" s="18"/>
      <c r="C13" s="18"/>
      <c r="D13" s="22"/>
      <c r="E13" s="18"/>
      <c r="F13" s="22"/>
      <c r="G13" s="22">
        <f>+D13*F13/100</f>
        <v>0</v>
      </c>
    </row>
    <row r="14" spans="1:9" ht="12.75" customHeight="1" x14ac:dyDescent="0.2">
      <c r="B14" s="18"/>
      <c r="C14" s="18"/>
      <c r="D14" s="22"/>
      <c r="E14" s="18"/>
      <c r="F14" s="22"/>
      <c r="G14" s="22">
        <f>+D14*F14/100</f>
        <v>0</v>
      </c>
    </row>
    <row r="15" spans="1:9" ht="12.75" customHeight="1" x14ac:dyDescent="0.2">
      <c r="B15" s="18"/>
      <c r="C15" s="18"/>
      <c r="D15" s="22"/>
      <c r="E15" s="18"/>
      <c r="F15" s="22"/>
      <c r="G15" s="22">
        <f t="shared" ref="G15:G24" si="0">+D15*F15/100</f>
        <v>0</v>
      </c>
    </row>
    <row r="16" spans="1:9" ht="12.75" customHeight="1" x14ac:dyDescent="0.2">
      <c r="B16" s="18"/>
      <c r="C16" s="18"/>
      <c r="D16" s="22"/>
      <c r="E16" s="18"/>
      <c r="F16" s="22"/>
      <c r="G16" s="22">
        <f t="shared" si="0"/>
        <v>0</v>
      </c>
    </row>
    <row r="17" spans="2:7" ht="12.75" customHeight="1" x14ac:dyDescent="0.2">
      <c r="B17" s="18"/>
      <c r="C17" s="18"/>
      <c r="D17" s="22"/>
      <c r="E17" s="18"/>
      <c r="F17" s="22"/>
      <c r="G17" s="22">
        <f t="shared" si="0"/>
        <v>0</v>
      </c>
    </row>
    <row r="18" spans="2:7" ht="12.75" customHeight="1" x14ac:dyDescent="0.2">
      <c r="B18" s="18"/>
      <c r="C18" s="18"/>
      <c r="D18" s="22"/>
      <c r="E18" s="18"/>
      <c r="F18" s="22"/>
      <c r="G18" s="22">
        <f t="shared" si="0"/>
        <v>0</v>
      </c>
    </row>
    <row r="19" spans="2:7" ht="12.75" customHeight="1" x14ac:dyDescent="0.2">
      <c r="B19" s="18"/>
      <c r="C19" s="18"/>
      <c r="D19" s="22"/>
      <c r="E19" s="18"/>
      <c r="F19" s="22"/>
      <c r="G19" s="22">
        <f t="shared" si="0"/>
        <v>0</v>
      </c>
    </row>
    <row r="20" spans="2:7" ht="12.75" customHeight="1" x14ac:dyDescent="0.2">
      <c r="B20" s="18"/>
      <c r="C20" s="18"/>
      <c r="D20" s="22"/>
      <c r="E20" s="18"/>
      <c r="F20" s="22"/>
      <c r="G20" s="22">
        <f t="shared" si="0"/>
        <v>0</v>
      </c>
    </row>
    <row r="21" spans="2:7" ht="12.75" customHeight="1" x14ac:dyDescent="0.2">
      <c r="B21" s="18"/>
      <c r="C21" s="18"/>
      <c r="D21" s="22"/>
      <c r="E21" s="18"/>
      <c r="F21" s="22"/>
      <c r="G21" s="22">
        <f t="shared" si="0"/>
        <v>0</v>
      </c>
    </row>
    <row r="22" spans="2:7" ht="12.75" customHeight="1" x14ac:dyDescent="0.2">
      <c r="B22" s="18"/>
      <c r="C22" s="18"/>
      <c r="D22" s="22"/>
      <c r="E22" s="18"/>
      <c r="F22" s="22"/>
      <c r="G22" s="22">
        <f t="shared" si="0"/>
        <v>0</v>
      </c>
    </row>
    <row r="23" spans="2:7" ht="12.75" customHeight="1" x14ac:dyDescent="0.2">
      <c r="B23" s="18"/>
      <c r="C23" s="18"/>
      <c r="D23" s="22"/>
      <c r="E23" s="18"/>
      <c r="F23" s="22"/>
      <c r="G23" s="22">
        <f t="shared" si="0"/>
        <v>0</v>
      </c>
    </row>
    <row r="24" spans="2:7" ht="12.75" customHeight="1" x14ac:dyDescent="0.2">
      <c r="B24" s="18"/>
      <c r="C24" s="18"/>
      <c r="D24" s="22"/>
      <c r="E24" s="18"/>
      <c r="F24" s="22"/>
      <c r="G24" s="22">
        <f t="shared" si="0"/>
        <v>0</v>
      </c>
    </row>
    <row r="25" spans="2:7" ht="12.75" customHeight="1" x14ac:dyDescent="0.2">
      <c r="B25" s="18"/>
      <c r="C25" s="18"/>
      <c r="D25" s="22"/>
      <c r="E25" s="18"/>
      <c r="F25" s="22"/>
      <c r="G25" s="22">
        <f>+D25*F25/100</f>
        <v>0</v>
      </c>
    </row>
    <row r="26" spans="2:7" ht="12.75" customHeight="1" x14ac:dyDescent="0.2">
      <c r="B26" s="27" t="s">
        <v>186</v>
      </c>
      <c r="C26" s="25"/>
      <c r="D26" s="26"/>
      <c r="E26" s="18"/>
      <c r="F26" s="22">
        <f>SUM(F11:F25)</f>
        <v>0</v>
      </c>
      <c r="G26" s="22">
        <f>SUM(G11:G25)</f>
        <v>0</v>
      </c>
    </row>
    <row r="27" spans="2:7" ht="12.75" customHeight="1" x14ac:dyDescent="0.2">
      <c r="B27" s="20" t="s">
        <v>101</v>
      </c>
      <c r="C27" s="25"/>
      <c r="D27" s="26"/>
      <c r="E27" s="28" t="s">
        <v>102</v>
      </c>
      <c r="F27" s="31">
        <v>0.25</v>
      </c>
      <c r="G27" s="22">
        <f>+G26*0.25</f>
        <v>0</v>
      </c>
    </row>
    <row r="28" spans="2:7" ht="12.75" customHeight="1" x14ac:dyDescent="0.2">
      <c r="B28" s="54" t="s">
        <v>187</v>
      </c>
      <c r="C28" s="55"/>
      <c r="D28" s="56"/>
      <c r="E28" s="18"/>
      <c r="F28" s="22"/>
      <c r="G28" s="22">
        <f>+G26+G27</f>
        <v>0</v>
      </c>
    </row>
    <row r="29" spans="2:7" ht="12.75" customHeight="1" x14ac:dyDescent="0.2"/>
    <row r="30" spans="2:7" ht="12.75" customHeight="1" x14ac:dyDescent="0.2">
      <c r="B30" s="16" t="s">
        <v>60</v>
      </c>
    </row>
    <row r="31" spans="2:7" ht="12.75" customHeight="1" x14ac:dyDescent="0.2">
      <c r="B31" s="16" t="s">
        <v>61</v>
      </c>
    </row>
    <row r="32" spans="2:7" ht="12.75" customHeight="1" x14ac:dyDescent="0.2">
      <c r="B32" s="16" t="s">
        <v>62</v>
      </c>
    </row>
    <row r="33" spans="2:2" ht="12.75" customHeight="1" x14ac:dyDescent="0.2">
      <c r="B33" s="16" t="s">
        <v>63</v>
      </c>
    </row>
    <row r="34" spans="2:2" ht="12.75" customHeight="1" x14ac:dyDescent="0.2"/>
    <row r="35" spans="2:2" ht="12.75" customHeight="1" x14ac:dyDescent="0.2">
      <c r="B35" s="16" t="s">
        <v>64</v>
      </c>
    </row>
    <row r="36" spans="2:2" ht="12.75" customHeight="1" x14ac:dyDescent="0.2"/>
    <row r="37" spans="2:2" ht="12.75" customHeight="1" x14ac:dyDescent="0.2"/>
    <row r="38" spans="2:2" ht="12.75" customHeight="1" x14ac:dyDescent="0.2"/>
    <row r="39" spans="2:2" ht="12.75" customHeight="1" x14ac:dyDescent="0.2"/>
    <row r="40" spans="2:2" ht="12.75" customHeight="1" x14ac:dyDescent="0.2"/>
    <row r="41" spans="2:2" ht="12.75" customHeight="1" x14ac:dyDescent="0.2"/>
    <row r="42" spans="2:2" ht="12.75" customHeight="1" x14ac:dyDescent="0.2"/>
    <row r="43" spans="2:2" ht="12.75" customHeight="1" x14ac:dyDescent="0.2"/>
    <row r="44" spans="2:2" ht="12.75" customHeight="1" x14ac:dyDescent="0.2"/>
    <row r="45" spans="2:2" ht="12.75" customHeight="1" x14ac:dyDescent="0.2"/>
    <row r="46" spans="2:2" ht="12.75" customHeight="1" x14ac:dyDescent="0.2"/>
    <row r="47" spans="2:2" ht="12.75" customHeight="1" x14ac:dyDescent="0.2"/>
  </sheetData>
  <mergeCells count="4">
    <mergeCell ref="E4:G5"/>
    <mergeCell ref="D9:D10"/>
    <mergeCell ref="B28:D28"/>
    <mergeCell ref="B9:C9"/>
  </mergeCells>
  <pageMargins left="0.7" right="0.7" top="0.75" bottom="0.75" header="0.3" footer="0.3"/>
  <pageSetup paperSize="9" orientation="portrait" r:id="rId1"/>
  <headerFooter>
    <oddHeader>&amp;RSide 5 af 12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F276-9561-4A80-A7B2-BAD09C02C97B}">
  <sheetPr>
    <tabColor theme="7" tint="-0.499984740745262"/>
  </sheetPr>
  <dimension ref="A1:I81"/>
  <sheetViews>
    <sheetView view="pageLayout" topLeftCell="B43" zoomScale="115" zoomScaleNormal="100" zoomScalePageLayoutView="115" workbookViewId="0">
      <selection activeCell="D52" sqref="D52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16.85546875" style="16" customWidth="1"/>
    <col min="4" max="4" width="9.140625" style="30"/>
    <col min="5" max="5" width="12.5703125" style="16" customWidth="1"/>
    <col min="6" max="6" width="18.28515625" style="30" customWidth="1"/>
    <col min="7" max="7" width="16.5703125" style="30" customWidth="1"/>
    <col min="8" max="16384" width="9.140625" style="16"/>
  </cols>
  <sheetData>
    <row r="1" spans="1:9" ht="12.75" customHeight="1" x14ac:dyDescent="0.2">
      <c r="B1" s="1" t="str">
        <f>_xlfn.CONCAT("Opdateret ", Revisorerklæring!A6)</f>
        <v>Opdateret 14.01.2025</v>
      </c>
    </row>
    <row r="2" spans="1:9" ht="12.75" customHeight="1" x14ac:dyDescent="0.2">
      <c r="B2" s="2" t="s">
        <v>55</v>
      </c>
      <c r="E2" s="59" t="str">
        <f>+_xlfn.CONCAT("Opgørelsen skal være Danske Sortsejere i hænde senest ",Revisorerklæring!A5," ",Revisorerklæring!A4)</f>
        <v>Opgørelsen skal være Danske Sortsejere i hænde senest  Mandag den 2. juni 2025</v>
      </c>
      <c r="F2" s="59"/>
      <c r="G2" s="59"/>
      <c r="H2" s="17"/>
      <c r="I2" s="17"/>
    </row>
    <row r="3" spans="1:9" x14ac:dyDescent="0.2">
      <c r="B3" s="2" t="s">
        <v>56</v>
      </c>
      <c r="E3" s="59"/>
      <c r="F3" s="59"/>
      <c r="G3" s="59"/>
      <c r="H3" s="17"/>
      <c r="I3" s="17"/>
    </row>
    <row r="4" spans="1:9" ht="12.75" customHeight="1" x14ac:dyDescent="0.2">
      <c r="B4" s="2" t="s">
        <v>57</v>
      </c>
    </row>
    <row r="5" spans="1:9" ht="12.75" customHeight="1" x14ac:dyDescent="0.2"/>
    <row r="6" spans="1:9" ht="12.75" customHeight="1" x14ac:dyDescent="0.2">
      <c r="B6" s="16" t="str">
        <f>+_xlfn.CONCAT("Opgørelse over salg af afgiftspligtig Vårbyg Høstår ",Revisorerklæring!A1)</f>
        <v>Opgørelse over salg af afgiftspligtig Vårbyg Høstår 2024/25</v>
      </c>
    </row>
    <row r="7" spans="1:9" ht="12.75" customHeight="1" x14ac:dyDescent="0.2">
      <c r="B7" s="62" t="s">
        <v>13</v>
      </c>
      <c r="C7" s="63"/>
      <c r="D7" s="61" t="s">
        <v>70</v>
      </c>
    </row>
    <row r="8" spans="1:9" ht="12.75" customHeight="1" x14ac:dyDescent="0.2">
      <c r="B8" s="18" t="s">
        <v>65</v>
      </c>
      <c r="C8" s="20" t="s">
        <v>66</v>
      </c>
      <c r="D8" s="61"/>
      <c r="E8" s="21" t="s">
        <v>67</v>
      </c>
      <c r="F8" s="23" t="s">
        <v>68</v>
      </c>
      <c r="G8" s="23" t="s">
        <v>69</v>
      </c>
    </row>
    <row r="9" spans="1:9" ht="12.75" customHeight="1" x14ac:dyDescent="0.2">
      <c r="B9" s="45" t="s">
        <v>107</v>
      </c>
      <c r="C9" s="40" t="s">
        <v>247</v>
      </c>
      <c r="D9" s="41">
        <v>68</v>
      </c>
      <c r="E9" s="40">
        <v>15509202</v>
      </c>
      <c r="F9" s="41"/>
      <c r="G9" s="41">
        <f>+D9*F9/100</f>
        <v>0</v>
      </c>
    </row>
    <row r="10" spans="1:9" ht="12.75" customHeight="1" x14ac:dyDescent="0.2">
      <c r="A10" s="16" t="e" cm="1">
        <f t="array" ref="A10">+_xlfn.IFS(B10=#REF!,#REF!,B10=#REF!,#REF!,B10=#REF!,#REF!,B10=#REF!,#REF!,B10=#REF!,#REF!,B10=#REF!,#REF!,B10=#REF!,#REF!,B10=#REF!,#REF!,B10=#REF!,#REF!,B10=#REF!,#REF!,B10=#REF!,#REF!,B10=#REF!,#REF!)</f>
        <v>#REF!</v>
      </c>
      <c r="B10" s="45" t="s">
        <v>107</v>
      </c>
      <c r="C10" s="40" t="s">
        <v>135</v>
      </c>
      <c r="D10" s="41">
        <v>65</v>
      </c>
      <c r="E10" s="40">
        <v>15525202</v>
      </c>
      <c r="F10" s="41"/>
      <c r="G10" s="41">
        <f>+D10*F10/100</f>
        <v>0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45" t="s">
        <v>107</v>
      </c>
      <c r="C11" s="40" t="s">
        <v>166</v>
      </c>
      <c r="D11" s="41">
        <v>68</v>
      </c>
      <c r="E11" s="40">
        <v>15503202</v>
      </c>
      <c r="F11" s="41"/>
      <c r="G11" s="41">
        <f t="shared" ref="G11:G41" si="0">+D11*F11/100</f>
        <v>0</v>
      </c>
    </row>
    <row r="12" spans="1:9" ht="12.75" customHeight="1" x14ac:dyDescent="0.2">
      <c r="B12" s="45" t="s">
        <v>105</v>
      </c>
      <c r="C12" s="40" t="s">
        <v>216</v>
      </c>
      <c r="D12" s="41">
        <v>67</v>
      </c>
      <c r="E12" s="40">
        <v>10524202</v>
      </c>
      <c r="F12" s="40"/>
      <c r="G12" s="41">
        <f t="shared" si="0"/>
        <v>0</v>
      </c>
    </row>
    <row r="13" spans="1:9" ht="12.75" customHeight="1" x14ac:dyDescent="0.2">
      <c r="A13" s="16" t="e" cm="1">
        <f t="array" ref="A13">+_xlfn.IFS(B13=#REF!,#REF!,B13=#REF!,#REF!,B13=#REF!,#REF!,B13=#REF!,#REF!,B13=#REF!,#REF!,B13=#REF!,#REF!,B13=#REF!,#REF!,B13=#REF!,#REF!,B13=#REF!,#REF!,B13=#REF!,#REF!,B13=#REF!,#REF!,B13=#REF!,#REF!)</f>
        <v>#REF!</v>
      </c>
      <c r="B13" s="45" t="s">
        <v>147</v>
      </c>
      <c r="C13" s="40" t="s">
        <v>123</v>
      </c>
      <c r="D13" s="41">
        <v>63</v>
      </c>
      <c r="E13" s="40">
        <v>26521202</v>
      </c>
      <c r="F13" s="41"/>
      <c r="G13" s="41">
        <f t="shared" si="0"/>
        <v>0</v>
      </c>
    </row>
    <row r="14" spans="1:9" ht="12.75" customHeight="1" x14ac:dyDescent="0.2">
      <c r="A14" s="16" t="e" cm="1">
        <f t="array" ref="A14">+_xlfn.IFS(B14=#REF!,#REF!,B14=#REF!,#REF!,B14=#REF!,#REF!,B14=#REF!,#REF!,B14=#REF!,#REF!,B14=#REF!,#REF!,B14=#REF!,#REF!,B14=#REF!,#REF!,B14=#REF!,#REF!,B14=#REF!,#REF!,B14=#REF!,#REF!,B14=#REF!,#REF!)</f>
        <v>#REF!</v>
      </c>
      <c r="B14" s="45" t="s">
        <v>147</v>
      </c>
      <c r="C14" s="40" t="s">
        <v>121</v>
      </c>
      <c r="D14" s="41">
        <v>63</v>
      </c>
      <c r="E14" s="40">
        <v>26518202</v>
      </c>
      <c r="F14" s="41"/>
      <c r="G14" s="41">
        <f t="shared" si="0"/>
        <v>0</v>
      </c>
    </row>
    <row r="15" spans="1:9" ht="12.75" customHeight="1" x14ac:dyDescent="0.2">
      <c r="A15" s="16" t="e" cm="1">
        <f t="array" ref="A15">+_xlfn.IFS(B15=#REF!,#REF!,B15=#REF!,#REF!,B15=#REF!,#REF!,B15=#REF!,#REF!,B15=#REF!,#REF!,B15=#REF!,#REF!,B15=#REF!,#REF!,B15=#REF!,#REF!,B15=#REF!,#REF!,B15=#REF!,#REF!,B15=#REF!,#REF!,B15=#REF!,#REF!)</f>
        <v>#REF!</v>
      </c>
      <c r="B15" s="45" t="s">
        <v>107</v>
      </c>
      <c r="C15" s="40" t="s">
        <v>136</v>
      </c>
      <c r="D15" s="41">
        <v>65</v>
      </c>
      <c r="E15" s="40">
        <v>15539202</v>
      </c>
      <c r="F15" s="40"/>
      <c r="G15" s="41">
        <f t="shared" si="0"/>
        <v>0</v>
      </c>
    </row>
    <row r="16" spans="1:9" ht="12.75" customHeight="1" x14ac:dyDescent="0.2">
      <c r="A16" s="16" t="e" cm="1">
        <f t="array" ref="A16">+_xlfn.IFS(B16=#REF!,#REF!,B16=#REF!,#REF!,B16=#REF!,#REF!,B16=#REF!,#REF!,B16=#REF!,#REF!,B16=#REF!,#REF!,B16=#REF!,#REF!,B16=#REF!,#REF!,B16=#REF!,#REF!,B16=#REF!,#REF!,B16=#REF!,#REF!,B16=#REF!,#REF!)</f>
        <v>#REF!</v>
      </c>
      <c r="B16" s="45" t="s">
        <v>107</v>
      </c>
      <c r="C16" s="40" t="s">
        <v>137</v>
      </c>
      <c r="D16" s="41">
        <v>65</v>
      </c>
      <c r="E16" s="40">
        <v>15540202</v>
      </c>
      <c r="F16" s="40"/>
      <c r="G16" s="41">
        <f t="shared" si="0"/>
        <v>0</v>
      </c>
    </row>
    <row r="17" spans="1:7" ht="12.75" customHeight="1" x14ac:dyDescent="0.2">
      <c r="A17" s="16" t="e" cm="1">
        <f t="array" ref="A17">+_xlfn.IFS(B17=#REF!,#REF!,B17=#REF!,#REF!,B17=#REF!,#REF!,B17=#REF!,#REF!,B17=#REF!,#REF!,B17=#REF!,#REF!,B17=#REF!,#REF!,B17=#REF!,#REF!,B17=#REF!,#REF!,B17=#REF!,#REF!,B17=#REF!,#REF!,B17=#REF!,#REF!)</f>
        <v>#REF!</v>
      </c>
      <c r="B17" s="45" t="s">
        <v>107</v>
      </c>
      <c r="C17" s="40" t="s">
        <v>138</v>
      </c>
      <c r="D17" s="41">
        <v>67</v>
      </c>
      <c r="E17" s="40">
        <v>15534202</v>
      </c>
      <c r="F17" s="40"/>
      <c r="G17" s="41">
        <f t="shared" si="0"/>
        <v>0</v>
      </c>
    </row>
    <row r="18" spans="1:7" ht="12.75" customHeight="1" x14ac:dyDescent="0.2">
      <c r="A18" s="16" t="e" cm="1">
        <f t="array" ref="A18">+_xlfn.IFS(B18=#REF!,#REF!,B18=#REF!,#REF!,B18=#REF!,#REF!,B18=#REF!,#REF!,B18=#REF!,#REF!,B18=#REF!,#REF!,B18=#REF!,#REF!,B18=#REF!,#REF!,B18=#REF!,#REF!,B18=#REF!,#REF!,B18=#REF!,#REF!,B18=#REF!,#REF!)</f>
        <v>#REF!</v>
      </c>
      <c r="B18" s="45" t="s">
        <v>147</v>
      </c>
      <c r="C18" s="40" t="s">
        <v>165</v>
      </c>
      <c r="D18" s="41">
        <v>63</v>
      </c>
      <c r="E18" s="40">
        <v>26522202</v>
      </c>
      <c r="F18" s="41"/>
      <c r="G18" s="41">
        <f t="shared" si="0"/>
        <v>0</v>
      </c>
    </row>
    <row r="19" spans="1:7" ht="12.75" customHeight="1" x14ac:dyDescent="0.2">
      <c r="A19" s="16" t="e" cm="1">
        <f t="array" ref="A19">+_xlfn.IFS(B19=#REF!,#REF!,B19=#REF!,#REF!,B19=#REF!,#REF!,B19=#REF!,#REF!,B19=#REF!,#REF!,B19=#REF!,#REF!,B19=#REF!,#REF!,B19=#REF!,#REF!,B19=#REF!,#REF!,B19=#REF!,#REF!,B19=#REF!,#REF!,B19=#REF!,#REF!)</f>
        <v>#REF!</v>
      </c>
      <c r="B19" s="45" t="s">
        <v>147</v>
      </c>
      <c r="C19" s="40" t="s">
        <v>122</v>
      </c>
      <c r="D19" s="41">
        <v>63</v>
      </c>
      <c r="E19" s="40">
        <v>26504202</v>
      </c>
      <c r="F19" s="41"/>
      <c r="G19" s="41">
        <f t="shared" si="0"/>
        <v>0</v>
      </c>
    </row>
    <row r="20" spans="1:7" ht="12.75" customHeight="1" x14ac:dyDescent="0.2">
      <c r="A20" s="16" t="e" cm="1">
        <f t="array" ref="A20">+_xlfn.IFS(B20=#REF!,#REF!,B20=#REF!,#REF!,B20=#REF!,#REF!,B20=#REF!,#REF!,B20=#REF!,#REF!,B20=#REF!,#REF!,B20=#REF!,#REF!,B20=#REF!,#REF!,B20=#REF!,#REF!,B20=#REF!,#REF!,B20=#REF!,#REF!,B20=#REF!,#REF!)</f>
        <v>#REF!</v>
      </c>
      <c r="B20" s="45" t="s">
        <v>105</v>
      </c>
      <c r="C20" s="40" t="s">
        <v>128</v>
      </c>
      <c r="D20" s="41">
        <v>50</v>
      </c>
      <c r="E20" s="40">
        <v>10507202</v>
      </c>
      <c r="F20" s="41"/>
      <c r="G20" s="41">
        <f t="shared" si="0"/>
        <v>0</v>
      </c>
    </row>
    <row r="21" spans="1:7" ht="12.75" customHeight="1" x14ac:dyDescent="0.2">
      <c r="A21" s="16" t="e" cm="1">
        <f t="array" ref="A21">+_xlfn.IFS(B21=#REF!,#REF!,B21=#REF!,#REF!,B21=#REF!,#REF!,B21=#REF!,#REF!,B21=#REF!,#REF!,B21=#REF!,#REF!,B21=#REF!,#REF!,B21=#REF!,#REF!,B21=#REF!,#REF!,B21=#REF!,#REF!,B21=#REF!,#REF!,B21=#REF!,#REF!)</f>
        <v>#REF!</v>
      </c>
      <c r="B21" s="45" t="s">
        <v>105</v>
      </c>
      <c r="C21" s="40" t="s">
        <v>129</v>
      </c>
      <c r="D21" s="41">
        <v>64</v>
      </c>
      <c r="E21" s="40">
        <v>10551202</v>
      </c>
      <c r="F21" s="41"/>
      <c r="G21" s="41">
        <f t="shared" si="0"/>
        <v>0</v>
      </c>
    </row>
    <row r="22" spans="1:7" ht="12.75" customHeight="1" x14ac:dyDescent="0.2">
      <c r="A22" s="16" t="e" cm="1">
        <f t="array" ref="A22">+_xlfn.IFS(B22=#REF!,#REF!,B22=#REF!,#REF!,B22=#REF!,#REF!,B22=#REF!,#REF!,B22=#REF!,#REF!,B22=#REF!,#REF!,B22=#REF!,#REF!,B22=#REF!,#REF!,B22=#REF!,#REF!,B22=#REF!,#REF!,B22=#REF!,#REF!,B22=#REF!,#REF!)</f>
        <v>#REF!</v>
      </c>
      <c r="B22" s="45" t="s">
        <v>105</v>
      </c>
      <c r="C22" s="40" t="s">
        <v>130</v>
      </c>
      <c r="D22" s="41">
        <v>67</v>
      </c>
      <c r="E22" s="40">
        <v>10575202</v>
      </c>
      <c r="F22" s="41"/>
      <c r="G22" s="41">
        <f t="shared" si="0"/>
        <v>0</v>
      </c>
    </row>
    <row r="23" spans="1:7" ht="12.75" customHeight="1" x14ac:dyDescent="0.2">
      <c r="A23" s="16" t="e" cm="1">
        <f t="array" ref="A23">+_xlfn.IFS(B23=#REF!,#REF!,B23=#REF!,#REF!,B23=#REF!,#REF!,B23=#REF!,#REF!,B23=#REF!,#REF!,B23=#REF!,#REF!,B23=#REF!,#REF!,B23=#REF!,#REF!,B23=#REF!,#REF!,B23=#REF!,#REF!,B23=#REF!,#REF!,B23=#REF!,#REF!)</f>
        <v>#REF!</v>
      </c>
      <c r="B23" s="45" t="s">
        <v>107</v>
      </c>
      <c r="C23" s="40" t="s">
        <v>139</v>
      </c>
      <c r="D23" s="41">
        <v>65</v>
      </c>
      <c r="E23" s="40">
        <v>15520202</v>
      </c>
      <c r="F23" s="41"/>
      <c r="G23" s="41">
        <f t="shared" si="0"/>
        <v>0</v>
      </c>
    </row>
    <row r="24" spans="1:7" ht="12.75" customHeight="1" x14ac:dyDescent="0.2">
      <c r="A24" s="16" t="e" cm="1">
        <f t="array" ref="A24">+_xlfn.IFS(B24=#REF!,#REF!,B24=#REF!,#REF!,B24=#REF!,#REF!,B24=#REF!,#REF!,B24=#REF!,#REF!,B24=#REF!,#REF!,B24=#REF!,#REF!,B24=#REF!,#REF!,B24=#REF!,#REF!,B24=#REF!,#REF!,B24=#REF!,#REF!,B24=#REF!,#REF!)</f>
        <v>#REF!</v>
      </c>
      <c r="B24" s="45" t="s">
        <v>106</v>
      </c>
      <c r="C24" s="40" t="s">
        <v>167</v>
      </c>
      <c r="D24" s="41">
        <v>65</v>
      </c>
      <c r="E24" s="40">
        <v>16514202</v>
      </c>
      <c r="F24" s="41"/>
      <c r="G24" s="41">
        <f t="shared" si="0"/>
        <v>0</v>
      </c>
    </row>
    <row r="25" spans="1:7" ht="12.75" customHeight="1" x14ac:dyDescent="0.2">
      <c r="B25" s="45" t="s">
        <v>106</v>
      </c>
      <c r="C25" s="40" t="s">
        <v>127</v>
      </c>
      <c r="D25" s="41">
        <v>55</v>
      </c>
      <c r="E25" s="40">
        <v>16531202</v>
      </c>
      <c r="F25" s="41"/>
      <c r="G25" s="41">
        <f t="shared" si="0"/>
        <v>0</v>
      </c>
    </row>
    <row r="26" spans="1:7" ht="12.75" customHeight="1" x14ac:dyDescent="0.2">
      <c r="A26" s="16" t="e" cm="1">
        <f t="array" ref="A26">+_xlfn.IFS(B26=#REF!,#REF!,B26=#REF!,#REF!,B26=#REF!,#REF!,B26=#REF!,#REF!,B26=#REF!,#REF!,B26=#REF!,#REF!,B26=#REF!,#REF!,B26=#REF!,#REF!,B26=#REF!,#REF!,B26=#REF!,#REF!,B26=#REF!,#REF!,B26=#REF!,#REF!)</f>
        <v>#REF!</v>
      </c>
      <c r="B26" s="45" t="s">
        <v>107</v>
      </c>
      <c r="C26" s="40" t="s">
        <v>217</v>
      </c>
      <c r="D26" s="41">
        <v>68</v>
      </c>
      <c r="E26" s="40">
        <v>15504202</v>
      </c>
      <c r="F26" s="41"/>
      <c r="G26" s="41">
        <f t="shared" si="0"/>
        <v>0</v>
      </c>
    </row>
    <row r="27" spans="1:7" ht="12.75" customHeight="1" x14ac:dyDescent="0.2">
      <c r="A27" s="16" t="e" cm="1">
        <f t="array" ref="A27">+_xlfn.IFS(B27=#REF!,#REF!,B27=#REF!,#REF!,B27=#REF!,#REF!,B27=#REF!,#REF!,B27=#REF!,#REF!,B27=#REF!,#REF!,B27=#REF!,#REF!,B27=#REF!,#REF!,B27=#REF!,#REF!,B27=#REF!,#REF!,B27=#REF!,#REF!,B27=#REF!,#REF!)</f>
        <v>#REF!</v>
      </c>
      <c r="B27" s="45" t="s">
        <v>107</v>
      </c>
      <c r="C27" s="40" t="s">
        <v>143</v>
      </c>
      <c r="D27" s="41">
        <v>68</v>
      </c>
      <c r="E27" s="40">
        <v>15547202</v>
      </c>
      <c r="F27" s="41"/>
      <c r="G27" s="41">
        <f t="shared" si="0"/>
        <v>0</v>
      </c>
    </row>
    <row r="28" spans="1:7" ht="12.75" customHeight="1" x14ac:dyDescent="0.2">
      <c r="A28" s="16" t="e" cm="1">
        <f t="array" ref="A28">+_xlfn.IFS(B28=#REF!,#REF!,B28=#REF!,#REF!,B28=#REF!,#REF!,B28=#REF!,#REF!,B28=#REF!,#REF!,B28=#REF!,#REF!,B28=#REF!,#REF!,B28=#REF!,#REF!,B28=#REF!,#REF!,B28=#REF!,#REF!,B28=#REF!,#REF!,B28=#REF!,#REF!)</f>
        <v>#REF!</v>
      </c>
      <c r="B28" s="45" t="s">
        <v>103</v>
      </c>
      <c r="C28" s="40" t="s">
        <v>124</v>
      </c>
      <c r="D28" s="41">
        <v>56</v>
      </c>
      <c r="E28" s="40">
        <v>28562202</v>
      </c>
      <c r="F28" s="41"/>
      <c r="G28" s="41">
        <f t="shared" si="0"/>
        <v>0</v>
      </c>
    </row>
    <row r="29" spans="1:7" ht="12.75" customHeight="1" x14ac:dyDescent="0.2">
      <c r="A29" s="16" t="e" cm="1">
        <f t="array" ref="A29">+_xlfn.IFS(B29=#REF!,#REF!,B29=#REF!,#REF!,B29=#REF!,#REF!,B29=#REF!,#REF!,B29=#REF!,#REF!,B29=#REF!,#REF!,B29=#REF!,#REF!,B29=#REF!,#REF!,B29=#REF!,#REF!,B29=#REF!,#REF!,B29=#REF!,#REF!,B29=#REF!,#REF!)</f>
        <v>#REF!</v>
      </c>
      <c r="B29" s="45" t="s">
        <v>103</v>
      </c>
      <c r="C29" s="40" t="s">
        <v>168</v>
      </c>
      <c r="D29" s="41">
        <v>65</v>
      </c>
      <c r="E29" s="40">
        <v>28511202</v>
      </c>
      <c r="F29" s="41"/>
      <c r="G29" s="41">
        <f t="shared" si="0"/>
        <v>0</v>
      </c>
    </row>
    <row r="30" spans="1:7" ht="12.75" customHeight="1" x14ac:dyDescent="0.2">
      <c r="A30" s="16" t="e" cm="1">
        <f t="array" ref="A30">+_xlfn.IFS(B30=#REF!,#REF!,B30=#REF!,#REF!,B30=#REF!,#REF!,B30=#REF!,#REF!,B30=#REF!,#REF!,B30=#REF!,#REF!,B30=#REF!,#REF!,B30=#REF!,#REF!,B30=#REF!,#REF!,B30=#REF!,#REF!,B30=#REF!,#REF!,B30=#REF!,#REF!)</f>
        <v>#REF!</v>
      </c>
      <c r="B30" s="45" t="s">
        <v>103</v>
      </c>
      <c r="C30" s="40" t="s">
        <v>218</v>
      </c>
      <c r="D30" s="41">
        <v>56</v>
      </c>
      <c r="E30" s="40">
        <v>28521202</v>
      </c>
      <c r="F30" s="41"/>
      <c r="G30" s="41">
        <f t="shared" si="0"/>
        <v>0</v>
      </c>
    </row>
    <row r="31" spans="1:7" ht="12.75" customHeight="1" x14ac:dyDescent="0.2">
      <c r="A31" s="16" t="e" cm="1">
        <f t="array" ref="A31">+_xlfn.IFS(B31=#REF!,#REF!,B31=#REF!,#REF!,B31=#REF!,#REF!,B31=#REF!,#REF!,B31=#REF!,#REF!,B31=#REF!,#REF!,B31=#REF!,#REF!,B31=#REF!,#REF!,B31=#REF!,#REF!,B31=#REF!,#REF!,B31=#REF!,#REF!,B31=#REF!,#REF!)</f>
        <v>#REF!</v>
      </c>
      <c r="B31" s="45" t="s">
        <v>103</v>
      </c>
      <c r="C31" s="40" t="s">
        <v>219</v>
      </c>
      <c r="D31" s="41">
        <v>67</v>
      </c>
      <c r="E31" s="40">
        <v>28512202</v>
      </c>
      <c r="F31" s="41"/>
      <c r="G31" s="41">
        <f t="shared" si="0"/>
        <v>0</v>
      </c>
    </row>
    <row r="32" spans="1:7" ht="12.75" customHeight="1" x14ac:dyDescent="0.2">
      <c r="A32" s="16" t="e" cm="1">
        <f t="array" ref="A32">+_xlfn.IFS(B32=#REF!,#REF!,B32=#REF!,#REF!,B32=#REF!,#REF!,B32=#REF!,#REF!,B32=#REF!,#REF!,B32=#REF!,#REF!,B32=#REF!,#REF!,B32=#REF!,#REF!,B32=#REF!,#REF!,B32=#REF!,#REF!,B32=#REF!,#REF!,B32=#REF!,#REF!)</f>
        <v>#REF!</v>
      </c>
      <c r="B32" s="45" t="s">
        <v>103</v>
      </c>
      <c r="C32" s="40" t="s">
        <v>125</v>
      </c>
      <c r="D32" s="41">
        <v>65</v>
      </c>
      <c r="E32" s="40">
        <v>28520202</v>
      </c>
      <c r="F32" s="41"/>
      <c r="G32" s="41">
        <f t="shared" si="0"/>
        <v>0</v>
      </c>
    </row>
    <row r="33" spans="1:7" ht="12.75" customHeight="1" x14ac:dyDescent="0.2">
      <c r="A33" s="16" t="e" cm="1">
        <f t="array" ref="A33">+_xlfn.IFS(B33=#REF!,#REF!,B33=#REF!,#REF!,B33=#REF!,#REF!,B33=#REF!,#REF!,B33=#REF!,#REF!,B33=#REF!,#REF!,B33=#REF!,#REF!,B33=#REF!,#REF!,B33=#REF!,#REF!,B33=#REF!,#REF!,B33=#REF!,#REF!,B33=#REF!,#REF!)</f>
        <v>#REF!</v>
      </c>
      <c r="B33" s="45" t="s">
        <v>103</v>
      </c>
      <c r="C33" s="40" t="s">
        <v>181</v>
      </c>
      <c r="D33" s="41">
        <v>65</v>
      </c>
      <c r="E33" s="40">
        <v>28524202</v>
      </c>
      <c r="F33" s="41"/>
      <c r="G33" s="41">
        <f t="shared" si="0"/>
        <v>0</v>
      </c>
    </row>
    <row r="34" spans="1:7" ht="12.75" customHeight="1" x14ac:dyDescent="0.2">
      <c r="A34" s="16" t="e" cm="1">
        <f t="array" ref="A34">+_xlfn.IFS(B34=#REF!,#REF!,B34=#REF!,#REF!,B34=#REF!,#REF!,B34=#REF!,#REF!,B34=#REF!,#REF!,B34=#REF!,#REF!,B34=#REF!,#REF!,B34=#REF!,#REF!,B34=#REF!,#REF!,B34=#REF!,#REF!,B34=#REF!,#REF!,B34=#REF!,#REF!)</f>
        <v>#REF!</v>
      </c>
      <c r="B34" s="45" t="s">
        <v>107</v>
      </c>
      <c r="C34" s="40" t="s">
        <v>140</v>
      </c>
      <c r="D34" s="41">
        <v>68</v>
      </c>
      <c r="E34" s="40">
        <v>15514202</v>
      </c>
      <c r="F34" s="41"/>
      <c r="G34" s="41">
        <f t="shared" si="0"/>
        <v>0</v>
      </c>
    </row>
    <row r="35" spans="1:7" ht="12.75" customHeight="1" x14ac:dyDescent="0.2">
      <c r="A35" s="43" t="e" cm="1">
        <f t="array" ref="A35">+_xlfn.IFS(B35=#REF!,#REF!,B35=#REF!,#REF!,B35=#REF!,#REF!,B35=#REF!,#REF!,B35=#REF!,#REF!,B35=#REF!,#REF!,B35=#REF!,#REF!,B35=#REF!,#REF!,B35=#REF!,#REF!,B35=#REF!,#REF!,B35=#REF!,#REF!,B35=#REF!,#REF!)</f>
        <v>#REF!</v>
      </c>
      <c r="B35" s="45" t="s">
        <v>105</v>
      </c>
      <c r="C35" s="40" t="s">
        <v>220</v>
      </c>
      <c r="D35" s="41">
        <v>65</v>
      </c>
      <c r="E35" s="40">
        <v>10505202</v>
      </c>
      <c r="F35" s="41"/>
      <c r="G35" s="41">
        <f t="shared" si="0"/>
        <v>0</v>
      </c>
    </row>
    <row r="36" spans="1:7" ht="12.75" customHeight="1" x14ac:dyDescent="0.2">
      <c r="A36" s="16" t="e" cm="1">
        <f t="array" ref="A36">+_xlfn.IFS(B36=#REF!,#REF!,B36=#REF!,#REF!,B36=#REF!,#REF!,B36=#REF!,#REF!,B36=#REF!,#REF!,B36=#REF!,#REF!,B36=#REF!,#REF!,B36=#REF!,#REF!,B36=#REF!,#REF!,B36=#REF!,#REF!,B36=#REF!,#REF!,B36=#REF!,#REF!)</f>
        <v>#REF!</v>
      </c>
      <c r="B36" s="45" t="s">
        <v>106</v>
      </c>
      <c r="C36" s="40" t="s">
        <v>221</v>
      </c>
      <c r="D36" s="41">
        <v>65</v>
      </c>
      <c r="E36" s="40">
        <v>16522202</v>
      </c>
      <c r="F36" s="41"/>
      <c r="G36" s="41">
        <f t="shared" si="0"/>
        <v>0</v>
      </c>
    </row>
    <row r="37" spans="1:7" ht="12.75" customHeight="1" x14ac:dyDescent="0.2">
      <c r="A37" s="16" t="e" cm="1">
        <f t="array" ref="A37">+_xlfn.IFS(B37=#REF!,#REF!,B37=#REF!,#REF!,B37=#REF!,#REF!,B37=#REF!,#REF!,B37=#REF!,#REF!,B37=#REF!,#REF!,B37=#REF!,#REF!,B37=#REF!,#REF!,B37=#REF!,#REF!,B37=#REF!,#REF!,B37=#REF!,#REF!,B37=#REF!,#REF!)</f>
        <v>#REF!</v>
      </c>
      <c r="B37" s="45" t="s">
        <v>148</v>
      </c>
      <c r="C37" s="40" t="s">
        <v>126</v>
      </c>
      <c r="D37" s="41">
        <v>58</v>
      </c>
      <c r="E37" s="40">
        <v>29504202</v>
      </c>
      <c r="F37" s="41"/>
      <c r="G37" s="41">
        <f t="shared" si="0"/>
        <v>0</v>
      </c>
    </row>
    <row r="38" spans="1:7" ht="12.75" customHeight="1" x14ac:dyDescent="0.2">
      <c r="A38" s="16" t="e" cm="1">
        <f t="array" ref="A38">+_xlfn.IFS(B38=#REF!,#REF!,B38=#REF!,#REF!,B38=#REF!,#REF!,B38=#REF!,#REF!,B38=#REF!,#REF!,B38=#REF!,#REF!,B38=#REF!,#REF!,B38=#REF!,#REF!,B38=#REF!,#REF!,B38=#REF!,#REF!,B38=#REF!,#REF!,B38=#REF!,#REF!)</f>
        <v>#REF!</v>
      </c>
      <c r="B38" s="45" t="s">
        <v>107</v>
      </c>
      <c r="C38" s="40" t="s">
        <v>144</v>
      </c>
      <c r="D38" s="41">
        <v>68</v>
      </c>
      <c r="E38" s="40">
        <v>15548202</v>
      </c>
      <c r="F38" s="41"/>
      <c r="G38" s="41">
        <f t="shared" si="0"/>
        <v>0</v>
      </c>
    </row>
    <row r="39" spans="1:7" ht="12.75" customHeight="1" x14ac:dyDescent="0.2">
      <c r="B39" s="45" t="s">
        <v>105</v>
      </c>
      <c r="C39" s="40" t="s">
        <v>132</v>
      </c>
      <c r="D39" s="41">
        <v>64</v>
      </c>
      <c r="E39" s="40">
        <v>10563202</v>
      </c>
      <c r="F39" s="41"/>
      <c r="G39" s="41">
        <f t="shared" si="0"/>
        <v>0</v>
      </c>
    </row>
    <row r="40" spans="1:7" ht="12.75" customHeight="1" x14ac:dyDescent="0.2">
      <c r="B40" s="45" t="s">
        <v>105</v>
      </c>
      <c r="C40" s="40" t="s">
        <v>180</v>
      </c>
      <c r="D40" s="41">
        <v>67</v>
      </c>
      <c r="E40" s="40">
        <v>10544202</v>
      </c>
      <c r="F40" s="41"/>
      <c r="G40" s="41">
        <f t="shared" si="0"/>
        <v>0</v>
      </c>
    </row>
    <row r="41" spans="1:7" ht="12.75" customHeight="1" x14ac:dyDescent="0.2">
      <c r="B41" s="45" t="s">
        <v>105</v>
      </c>
      <c r="C41" s="40" t="s">
        <v>222</v>
      </c>
      <c r="D41" s="41">
        <v>67</v>
      </c>
      <c r="E41" s="40">
        <v>10518202</v>
      </c>
      <c r="F41" s="41"/>
      <c r="G41" s="41">
        <f t="shared" si="0"/>
        <v>0</v>
      </c>
    </row>
    <row r="42" spans="1:7" ht="12.75" customHeight="1" x14ac:dyDescent="0.2">
      <c r="B42" s="45" t="s">
        <v>105</v>
      </c>
      <c r="C42" s="40" t="s">
        <v>223</v>
      </c>
      <c r="D42" s="41">
        <v>67</v>
      </c>
      <c r="E42" s="40">
        <v>10512202</v>
      </c>
      <c r="F42" s="41"/>
      <c r="G42" s="41">
        <f t="shared" ref="G42:G59" si="1">+D42*F42/100</f>
        <v>0</v>
      </c>
    </row>
    <row r="43" spans="1:7" ht="12.75" customHeight="1" x14ac:dyDescent="0.2">
      <c r="A43" s="16" t="e" cm="1">
        <f t="array" ref="A43">+_xlfn.IFS(B43=#REF!,#REF!,B43=#REF!,#REF!,B43=#REF!,#REF!,B43=#REF!,#REF!,B43=#REF!,#REF!,B43=#REF!,#REF!,B43=#REF!,#REF!,B43=#REF!,#REF!,B43=#REF!,#REF!,B43=#REF!,#REF!,B43=#REF!,#REF!,B43=#REF!,#REF!)</f>
        <v>#REF!</v>
      </c>
      <c r="B43" s="45" t="s">
        <v>105</v>
      </c>
      <c r="C43" s="40" t="s">
        <v>224</v>
      </c>
      <c r="D43" s="41">
        <v>64</v>
      </c>
      <c r="E43" s="40">
        <v>10511202</v>
      </c>
      <c r="F43" s="41"/>
      <c r="G43" s="41">
        <f t="shared" si="1"/>
        <v>0</v>
      </c>
    </row>
    <row r="44" spans="1:7" ht="12.75" customHeight="1" x14ac:dyDescent="0.2">
      <c r="A44" s="16" t="e" cm="1">
        <f t="array" ref="A44">+_xlfn.IFS(B44=#REF!,#REF!,B44=#REF!,#REF!,B44=#REF!,#REF!,B44=#REF!,#REF!,B44=#REF!,#REF!,B44=#REF!,#REF!,B44=#REF!,#REF!,B44=#REF!,#REF!,B44=#REF!,#REF!,B44=#REF!,#REF!,B44=#REF!,#REF!,B44=#REF!,#REF!)</f>
        <v>#REF!</v>
      </c>
      <c r="B44" s="45" t="s">
        <v>105</v>
      </c>
      <c r="C44" s="40" t="s">
        <v>183</v>
      </c>
      <c r="D44" s="41">
        <v>63</v>
      </c>
      <c r="E44" s="40">
        <v>10509202</v>
      </c>
      <c r="F44" s="41"/>
      <c r="G44" s="41">
        <f t="shared" si="1"/>
        <v>0</v>
      </c>
    </row>
    <row r="45" spans="1:7" ht="12.75" customHeight="1" x14ac:dyDescent="0.2">
      <c r="A45" s="16" t="e" cm="1">
        <f t="array" ref="A45">+_xlfn.IFS(B45=#REF!,#REF!,B45=#REF!,#REF!,B45=#REF!,#REF!,B45=#REF!,#REF!,B45=#REF!,#REF!,B45=#REF!,#REF!,B45=#REF!,#REF!,B45=#REF!,#REF!,B45=#REF!,#REF!,B45=#REF!,#REF!,B45=#REF!,#REF!,B45=#REF!,#REF!)</f>
        <v>#REF!</v>
      </c>
      <c r="B45" s="45" t="s">
        <v>105</v>
      </c>
      <c r="C45" s="40" t="s">
        <v>182</v>
      </c>
      <c r="D45" s="41">
        <v>63</v>
      </c>
      <c r="E45" s="40">
        <v>10510202</v>
      </c>
      <c r="F45" s="41"/>
      <c r="G45" s="41">
        <f t="shared" si="1"/>
        <v>0</v>
      </c>
    </row>
    <row r="46" spans="1:7" ht="12.75" customHeight="1" x14ac:dyDescent="0.2">
      <c r="A46" s="16" t="e" cm="1">
        <f t="array" ref="A46">+_xlfn.IFS(B46=#REF!,#REF!,B46=#REF!,#REF!,B46=#REF!,#REF!,B46=#REF!,#REF!,B46=#REF!,#REF!,B46=#REF!,#REF!,B46=#REF!,#REF!,B46=#REF!,#REF!,B46=#REF!,#REF!,B46=#REF!,#REF!,B46=#REF!,#REF!,B46=#REF!,#REF!)</f>
        <v>#REF!</v>
      </c>
      <c r="B46" s="45" t="s">
        <v>105</v>
      </c>
      <c r="C46" s="40" t="s">
        <v>225</v>
      </c>
      <c r="D46" s="41">
        <v>63</v>
      </c>
      <c r="E46" s="40">
        <v>10520202</v>
      </c>
      <c r="F46" s="41"/>
      <c r="G46" s="41">
        <f t="shared" si="1"/>
        <v>0</v>
      </c>
    </row>
    <row r="47" spans="1:7" ht="12.75" customHeight="1" x14ac:dyDescent="0.2">
      <c r="A47" s="16" t="e" cm="1">
        <f t="array" ref="A47">+_xlfn.IFS(B47=#REF!,#REF!,B47=#REF!,#REF!,B47=#REF!,#REF!,B47=#REF!,#REF!,B47=#REF!,#REF!,B47=#REF!,#REF!,B47=#REF!,#REF!,B47=#REF!,#REF!,B47=#REF!,#REF!,B47=#REF!,#REF!,B47=#REF!,#REF!,B47=#REF!,#REF!)</f>
        <v>#REF!</v>
      </c>
      <c r="B47" s="45" t="s">
        <v>105</v>
      </c>
      <c r="C47" s="40" t="s">
        <v>169</v>
      </c>
      <c r="D47" s="41">
        <v>64</v>
      </c>
      <c r="E47" s="40">
        <v>10547202</v>
      </c>
      <c r="F47" s="41"/>
      <c r="G47" s="41">
        <f t="shared" si="1"/>
        <v>0</v>
      </c>
    </row>
    <row r="48" spans="1:7" ht="12.75" customHeight="1" x14ac:dyDescent="0.2">
      <c r="A48" s="16" t="e" cm="1">
        <f t="array" ref="A48">+_xlfn.IFS(B48=#REF!,#REF!,B48=#REF!,#REF!,B48=#REF!,#REF!,B48=#REF!,#REF!,B48=#REF!,#REF!,B48=#REF!,#REF!,B48=#REF!,#REF!,B48=#REF!,#REF!,B48=#REF!,#REF!,B48=#REF!,#REF!,B48=#REF!,#REF!,B48=#REF!,#REF!)</f>
        <v>#REF!</v>
      </c>
      <c r="B48" s="45" t="s">
        <v>107</v>
      </c>
      <c r="C48" s="40" t="s">
        <v>141</v>
      </c>
      <c r="D48" s="41">
        <v>68</v>
      </c>
      <c r="E48" s="40">
        <v>15508202</v>
      </c>
      <c r="F48" s="41"/>
      <c r="G48" s="41">
        <f t="shared" si="1"/>
        <v>0</v>
      </c>
    </row>
    <row r="49" spans="1:7" ht="12.75" customHeight="1" x14ac:dyDescent="0.2">
      <c r="A49" s="16" t="e" cm="1">
        <f t="array" ref="A49">+_xlfn.IFS(B49=#REF!,#REF!,B49=#REF!,#REF!,B49=#REF!,#REF!,B49=#REF!,#REF!,B49=#REF!,#REF!,B49=#REF!,#REF!,B49=#REF!,#REF!,B49=#REF!,#REF!,B49=#REF!,#REF!,B49=#REF!,#REF!,B49=#REF!,#REF!,B49=#REF!,#REF!)</f>
        <v>#REF!</v>
      </c>
      <c r="B49" s="45" t="s">
        <v>108</v>
      </c>
      <c r="C49" s="40" t="s">
        <v>133</v>
      </c>
      <c r="D49" s="41">
        <v>65</v>
      </c>
      <c r="E49" s="40">
        <v>20505202</v>
      </c>
      <c r="F49" s="41"/>
      <c r="G49" s="41">
        <f t="shared" si="1"/>
        <v>0</v>
      </c>
    </row>
    <row r="50" spans="1:7" ht="12.75" customHeight="1" x14ac:dyDescent="0.2">
      <c r="A50" s="16" t="e" cm="1">
        <f t="array" ref="A50">+_xlfn.IFS(B50=#REF!,#REF!,B50=#REF!,#REF!,B50=#REF!,#REF!,B50=#REF!,#REF!,B50=#REF!,#REF!,B50=#REF!,#REF!,B50=#REF!,#REF!,B50=#REF!,#REF!,B50=#REF!,#REF!,B50=#REF!,#REF!,B50=#REF!,#REF!,B50=#REF!,#REF!)</f>
        <v>#REF!</v>
      </c>
      <c r="B50" s="45" t="s">
        <v>108</v>
      </c>
      <c r="C50" s="40" t="s">
        <v>134</v>
      </c>
      <c r="D50" s="41">
        <v>60</v>
      </c>
      <c r="E50" s="40">
        <v>20509202</v>
      </c>
      <c r="F50" s="41"/>
      <c r="G50" s="41">
        <f t="shared" si="1"/>
        <v>0</v>
      </c>
    </row>
    <row r="51" spans="1:7" ht="12.75" customHeight="1" x14ac:dyDescent="0.2">
      <c r="A51" s="16" t="e" cm="1">
        <f t="array" ref="A51">+_xlfn.IFS(B51=#REF!,#REF!,B51=#REF!,#REF!,B51=#REF!,#REF!,B51=#REF!,#REF!,B51=#REF!,#REF!,B51=#REF!,#REF!,B51=#REF!,#REF!,B51=#REF!,#REF!,B51=#REF!,#REF!,B51=#REF!,#REF!,B51=#REF!,#REF!,B51=#REF!,#REF!)</f>
        <v>#REF!</v>
      </c>
      <c r="B51" s="45" t="s">
        <v>107</v>
      </c>
      <c r="C51" s="40" t="s">
        <v>226</v>
      </c>
      <c r="D51" s="41">
        <v>68</v>
      </c>
      <c r="E51" s="40">
        <v>15506202</v>
      </c>
      <c r="F51" s="41"/>
      <c r="G51" s="41">
        <f t="shared" si="1"/>
        <v>0</v>
      </c>
    </row>
    <row r="52" spans="1:7" ht="12.75" customHeight="1" x14ac:dyDescent="0.2">
      <c r="B52" s="45" t="s">
        <v>149</v>
      </c>
      <c r="C52" s="40" t="s">
        <v>145</v>
      </c>
      <c r="D52" s="41">
        <v>62</v>
      </c>
      <c r="E52" s="40">
        <v>22502202</v>
      </c>
      <c r="F52" s="41"/>
      <c r="G52" s="41">
        <f t="shared" si="1"/>
        <v>0</v>
      </c>
    </row>
    <row r="53" spans="1:7" ht="12.75" customHeight="1" x14ac:dyDescent="0.2">
      <c r="B53" s="45" t="s">
        <v>105</v>
      </c>
      <c r="C53" s="40" t="s">
        <v>131</v>
      </c>
      <c r="D53" s="41">
        <v>67</v>
      </c>
      <c r="E53" s="40">
        <v>10574202</v>
      </c>
      <c r="F53" s="41"/>
      <c r="G53" s="41">
        <f t="shared" si="1"/>
        <v>0</v>
      </c>
    </row>
    <row r="54" spans="1:7" ht="12.75" customHeight="1" x14ac:dyDescent="0.2">
      <c r="B54" s="45" t="s">
        <v>105</v>
      </c>
      <c r="C54" s="40" t="s">
        <v>240</v>
      </c>
      <c r="D54" s="41">
        <v>64</v>
      </c>
      <c r="E54" s="40">
        <v>10570202</v>
      </c>
      <c r="F54" s="41"/>
      <c r="G54" s="41">
        <f t="shared" si="1"/>
        <v>0</v>
      </c>
    </row>
    <row r="55" spans="1:7" ht="12.75" customHeight="1" x14ac:dyDescent="0.2">
      <c r="B55" s="45" t="s">
        <v>149</v>
      </c>
      <c r="C55" s="40" t="s">
        <v>146</v>
      </c>
      <c r="D55" s="41">
        <v>65</v>
      </c>
      <c r="E55" s="40">
        <v>22510202</v>
      </c>
      <c r="F55" s="41"/>
      <c r="G55" s="41">
        <f t="shared" si="1"/>
        <v>0</v>
      </c>
    </row>
    <row r="56" spans="1:7" ht="12.75" customHeight="1" x14ac:dyDescent="0.2">
      <c r="B56" s="45" t="s">
        <v>149</v>
      </c>
      <c r="C56" s="40" t="s">
        <v>227</v>
      </c>
      <c r="D56" s="41">
        <v>65</v>
      </c>
      <c r="E56" s="40">
        <v>22501202</v>
      </c>
      <c r="F56" s="41"/>
      <c r="G56" s="41">
        <f t="shared" si="1"/>
        <v>0</v>
      </c>
    </row>
    <row r="57" spans="1:7" ht="12.75" customHeight="1" x14ac:dyDescent="0.2">
      <c r="A57" s="16" t="e" cm="1">
        <f t="array" ref="A57">+_xlfn.IFS(B57=#REF!,#REF!,B57=#REF!,#REF!,B57=#REF!,#REF!,B57=#REF!,#REF!,B57=#REF!,#REF!,B57=#REF!,#REF!,B57=#REF!,#REF!,B57=#REF!,#REF!,B57=#REF!,#REF!,B57=#REF!,#REF!,B57=#REF!,#REF!,B57=#REF!,#REF!)</f>
        <v>#REF!</v>
      </c>
      <c r="B57" s="45" t="s">
        <v>107</v>
      </c>
      <c r="C57" s="40" t="s">
        <v>142</v>
      </c>
      <c r="D57" s="41">
        <v>67</v>
      </c>
      <c r="E57" s="40">
        <v>15527202</v>
      </c>
      <c r="F57" s="41"/>
      <c r="G57" s="41">
        <f t="shared" si="1"/>
        <v>0</v>
      </c>
    </row>
    <row r="58" spans="1:7" ht="12.75" customHeight="1" x14ac:dyDescent="0.2">
      <c r="B58" s="49" t="s">
        <v>103</v>
      </c>
      <c r="C58" s="49" t="s">
        <v>252</v>
      </c>
      <c r="D58" s="50"/>
      <c r="E58" s="49">
        <v>28509202</v>
      </c>
      <c r="F58" s="22"/>
      <c r="G58" s="22">
        <f t="shared" si="1"/>
        <v>0</v>
      </c>
    </row>
    <row r="59" spans="1:7" ht="12.75" customHeight="1" x14ac:dyDescent="0.2">
      <c r="B59" s="18"/>
      <c r="C59" s="18"/>
      <c r="D59" s="22"/>
      <c r="E59" s="18"/>
      <c r="F59" s="22"/>
      <c r="G59" s="22">
        <f t="shared" si="1"/>
        <v>0</v>
      </c>
    </row>
    <row r="60" spans="1:7" ht="12.75" customHeight="1" x14ac:dyDescent="0.2">
      <c r="B60" s="27" t="s">
        <v>188</v>
      </c>
      <c r="C60" s="25"/>
      <c r="D60" s="26"/>
      <c r="E60" s="18"/>
      <c r="F60" s="22">
        <f>SUM(F9:F59)</f>
        <v>0</v>
      </c>
      <c r="G60" s="22">
        <f>SUM(G9:G59)</f>
        <v>0</v>
      </c>
    </row>
    <row r="61" spans="1:7" ht="12.75" customHeight="1" x14ac:dyDescent="0.2">
      <c r="B61" s="20" t="s">
        <v>101</v>
      </c>
      <c r="C61" s="25"/>
      <c r="D61" s="26"/>
      <c r="E61" s="28" t="s">
        <v>102</v>
      </c>
      <c r="F61" s="31">
        <v>0.25</v>
      </c>
      <c r="G61" s="22">
        <f>+G60*0.25</f>
        <v>0</v>
      </c>
    </row>
    <row r="62" spans="1:7" ht="12.75" customHeight="1" x14ac:dyDescent="0.2">
      <c r="B62" s="54" t="s">
        <v>189</v>
      </c>
      <c r="C62" s="55"/>
      <c r="D62" s="56"/>
      <c r="E62" s="18"/>
      <c r="F62" s="22"/>
      <c r="G62" s="22">
        <f>+G60+G61</f>
        <v>0</v>
      </c>
    </row>
    <row r="63" spans="1:7" ht="12.75" customHeight="1" x14ac:dyDescent="0.2"/>
    <row r="64" spans="1:7" ht="12.75" customHeight="1" x14ac:dyDescent="0.2">
      <c r="B64" s="16" t="s">
        <v>60</v>
      </c>
    </row>
    <row r="65" spans="2:2" ht="12.75" customHeight="1" x14ac:dyDescent="0.2">
      <c r="B65" s="16" t="s">
        <v>61</v>
      </c>
    </row>
    <row r="66" spans="2:2" ht="12.75" customHeight="1" x14ac:dyDescent="0.2">
      <c r="B66" s="16" t="s">
        <v>62</v>
      </c>
    </row>
    <row r="67" spans="2:2" ht="12.75" customHeight="1" x14ac:dyDescent="0.2">
      <c r="B67" s="16" t="s">
        <v>63</v>
      </c>
    </row>
    <row r="68" spans="2:2" ht="12.75" customHeight="1" x14ac:dyDescent="0.2"/>
    <row r="69" spans="2:2" ht="12.75" customHeight="1" x14ac:dyDescent="0.2">
      <c r="B69" s="16" t="s">
        <v>64</v>
      </c>
    </row>
    <row r="70" spans="2:2" ht="12.75" customHeight="1" x14ac:dyDescent="0.2"/>
    <row r="71" spans="2:2" ht="12.75" customHeight="1" x14ac:dyDescent="0.2"/>
    <row r="72" spans="2:2" ht="12.75" customHeight="1" x14ac:dyDescent="0.2"/>
    <row r="73" spans="2:2" ht="12.75" customHeight="1" x14ac:dyDescent="0.2"/>
    <row r="74" spans="2:2" ht="12.75" customHeight="1" x14ac:dyDescent="0.2"/>
    <row r="75" spans="2:2" ht="12.75" customHeight="1" x14ac:dyDescent="0.2"/>
    <row r="76" spans="2:2" ht="12.75" customHeight="1" x14ac:dyDescent="0.2"/>
    <row r="77" spans="2:2" ht="12.75" customHeight="1" x14ac:dyDescent="0.2"/>
    <row r="78" spans="2:2" ht="12.75" customHeight="1" x14ac:dyDescent="0.2"/>
    <row r="79" spans="2:2" ht="12.75" customHeight="1" x14ac:dyDescent="0.2"/>
    <row r="80" spans="2:2" ht="12.75" customHeight="1" x14ac:dyDescent="0.2"/>
    <row r="81" ht="12.75" customHeight="1" x14ac:dyDescent="0.2"/>
  </sheetData>
  <sortState xmlns:xlrd2="http://schemas.microsoft.com/office/spreadsheetml/2017/richdata2" ref="C10:G57">
    <sortCondition ref="C10:C57"/>
  </sortState>
  <mergeCells count="4">
    <mergeCell ref="E2:G3"/>
    <mergeCell ref="D7:D8"/>
    <mergeCell ref="B62:D62"/>
    <mergeCell ref="B7:C7"/>
  </mergeCells>
  <phoneticPr fontId="10" type="noConversion"/>
  <pageMargins left="0.7" right="0.7" top="0.75" bottom="0.75" header="0.3" footer="0.3"/>
  <pageSetup paperSize="9" orientation="portrait" r:id="rId1"/>
  <headerFooter differentFirst="1">
    <oddHeader>&amp;RSide 7 af 12</oddHeader>
    <firstHeader>&amp;RSide 6 af 12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A13E-CEF9-44A5-AFE2-F4DD8097FF4C}">
  <sheetPr>
    <tabColor rgb="FFBCA9D9"/>
  </sheetPr>
  <dimension ref="A1:I47"/>
  <sheetViews>
    <sheetView view="pageLayout" topLeftCell="B2" zoomScale="115" zoomScaleNormal="100" zoomScalePageLayoutView="115" workbookViewId="0">
      <selection activeCell="F18" sqref="F18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16.85546875" style="16" customWidth="1"/>
    <col min="4" max="4" width="9.140625" style="30"/>
    <col min="5" max="5" width="12.5703125" style="16" customWidth="1"/>
    <col min="6" max="6" width="18.28515625" style="30" customWidth="1"/>
    <col min="7" max="7" width="15.85546875" style="30" customWidth="1"/>
    <col min="8" max="16384" width="9.140625" style="16"/>
  </cols>
  <sheetData>
    <row r="1" spans="1:9" ht="12.75" customHeight="1" x14ac:dyDescent="0.2"/>
    <row r="2" spans="1:9" ht="12.75" customHeight="1" x14ac:dyDescent="0.2">
      <c r="B2" s="1" t="str">
        <f>_xlfn.CONCAT("Opdateret ", Revisorerklæring!A6)</f>
        <v>Opdateret 14.01.2025</v>
      </c>
    </row>
    <row r="3" spans="1:9" ht="12.75" customHeight="1" x14ac:dyDescent="0.2">
      <c r="B3" s="1"/>
    </row>
    <row r="4" spans="1:9" ht="12.75" customHeight="1" x14ac:dyDescent="0.2">
      <c r="B4" s="2" t="s">
        <v>55</v>
      </c>
      <c r="E4" s="59" t="str">
        <f>+_xlfn.CONCAT("Opgørelsen skal være Danske Sortsejere i hænde senest ",Revisorerklæring!A5," ",Revisorerklæring!A4)</f>
        <v>Opgørelsen skal være Danske Sortsejere i hænde senest  Mandag den 2. juni 2025</v>
      </c>
      <c r="F4" s="59"/>
      <c r="G4" s="59"/>
      <c r="H4" s="17"/>
      <c r="I4" s="17"/>
    </row>
    <row r="5" spans="1:9" x14ac:dyDescent="0.2">
      <c r="B5" s="2" t="s">
        <v>56</v>
      </c>
      <c r="E5" s="59"/>
      <c r="F5" s="59"/>
      <c r="G5" s="59"/>
      <c r="H5" s="17"/>
      <c r="I5" s="17"/>
    </row>
    <row r="6" spans="1:9" ht="12.75" customHeight="1" x14ac:dyDescent="0.2">
      <c r="B6" s="2" t="s">
        <v>57</v>
      </c>
    </row>
    <row r="7" spans="1:9" ht="12.75" customHeight="1" x14ac:dyDescent="0.2"/>
    <row r="8" spans="1:9" ht="12.75" customHeight="1" x14ac:dyDescent="0.2">
      <c r="B8" s="16" t="str">
        <f>+_xlfn.CONCAT("Opgørelse over salg af afgiftspligtig Vårhvede Høstår ",Revisorerklæring!A1)</f>
        <v>Opgørelse over salg af afgiftspligtig Vårhvede Høstår 2024/25</v>
      </c>
    </row>
    <row r="9" spans="1:9" ht="12.75" customHeight="1" x14ac:dyDescent="0.2">
      <c r="B9" s="62" t="s">
        <v>14</v>
      </c>
      <c r="C9" s="63"/>
      <c r="D9" s="61" t="s">
        <v>70</v>
      </c>
    </row>
    <row r="10" spans="1:9" ht="12.75" customHeight="1" x14ac:dyDescent="0.2">
      <c r="B10" s="18" t="s">
        <v>65</v>
      </c>
      <c r="C10" s="20" t="s">
        <v>66</v>
      </c>
      <c r="D10" s="61"/>
      <c r="E10" s="21" t="s">
        <v>67</v>
      </c>
      <c r="F10" s="23" t="s">
        <v>68</v>
      </c>
      <c r="G10" s="23" t="s">
        <v>69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45" t="s">
        <v>107</v>
      </c>
      <c r="C11" s="40" t="s">
        <v>158</v>
      </c>
      <c r="D11" s="41">
        <v>57</v>
      </c>
      <c r="E11" s="40">
        <v>15512202</v>
      </c>
      <c r="F11" s="41"/>
      <c r="G11" s="41">
        <f t="shared" ref="G11:G25" si="0">+D11*F11/100</f>
        <v>0</v>
      </c>
    </row>
    <row r="12" spans="1:9" ht="12.75" customHeight="1" x14ac:dyDescent="0.2">
      <c r="B12" s="45" t="s">
        <v>107</v>
      </c>
      <c r="C12" s="40" t="s">
        <v>228</v>
      </c>
      <c r="D12" s="41">
        <v>68</v>
      </c>
      <c r="E12" s="40">
        <v>15507202</v>
      </c>
      <c r="F12" s="41"/>
      <c r="G12" s="41">
        <f t="shared" si="0"/>
        <v>0</v>
      </c>
    </row>
    <row r="13" spans="1:9" ht="12.75" customHeight="1" x14ac:dyDescent="0.2">
      <c r="A13" s="16" t="e" cm="1">
        <f t="array" ref="A13">+_xlfn.IFS(B13=#REF!,#REF!,B13=#REF!,#REF!,B13=#REF!,#REF!,B13=#REF!,#REF!,B13=#REF!,#REF!,B13=#REF!,#REF!,B13=#REF!,#REF!,B13=#REF!,#REF!,B13=#REF!,#REF!,B13=#REF!,#REF!,B13=#REF!,#REF!,B13=#REF!,#REF!)</f>
        <v>#REF!</v>
      </c>
      <c r="B13" s="45" t="s">
        <v>105</v>
      </c>
      <c r="C13" s="40" t="s">
        <v>157</v>
      </c>
      <c r="D13" s="41">
        <v>60</v>
      </c>
      <c r="E13" s="40">
        <v>10506202</v>
      </c>
      <c r="F13" s="41"/>
      <c r="G13" s="41">
        <f t="shared" si="0"/>
        <v>0</v>
      </c>
    </row>
    <row r="14" spans="1:9" ht="12.75" customHeight="1" x14ac:dyDescent="0.2">
      <c r="A14" s="16" t="e" cm="1">
        <f t="array" ref="A14">+_xlfn.IFS(B14=#REF!,#REF!,B14=#REF!,#REF!,B14=#REF!,#REF!,B14=#REF!,#REF!,B14=#REF!,#REF!,B14=#REF!,#REF!,B14=#REF!,#REF!,B14=#REF!,#REF!,B14=#REF!,#REF!,B14=#REF!,#REF!,B14=#REF!,#REF!,B14=#REF!,#REF!)</f>
        <v>#REF!</v>
      </c>
      <c r="B14" s="45" t="s">
        <v>105</v>
      </c>
      <c r="C14" s="40" t="s">
        <v>155</v>
      </c>
      <c r="D14" s="41">
        <v>52</v>
      </c>
      <c r="E14" s="40">
        <v>10522202</v>
      </c>
      <c r="F14" s="41"/>
      <c r="G14" s="41">
        <f t="shared" si="0"/>
        <v>0</v>
      </c>
    </row>
    <row r="15" spans="1:9" ht="12.75" customHeight="1" x14ac:dyDescent="0.2">
      <c r="A15" s="16" t="e" cm="1">
        <f t="array" ref="A15">+_xlfn.IFS(B15=#REF!,#REF!,B15=#REF!,#REF!,B15=#REF!,#REF!,B15=#REF!,#REF!,B15=#REF!,#REF!,B15=#REF!,#REF!,B15=#REF!,#REF!,B15=#REF!,#REF!,B15=#REF!,#REF!,B15=#REF!,#REF!,B15=#REF!,#REF!,B15=#REF!,#REF!)</f>
        <v>#REF!</v>
      </c>
      <c r="B15" s="45" t="s">
        <v>104</v>
      </c>
      <c r="C15" s="40" t="s">
        <v>150</v>
      </c>
      <c r="D15" s="41">
        <v>48</v>
      </c>
      <c r="E15" s="40">
        <v>13506202</v>
      </c>
      <c r="F15" s="41"/>
      <c r="G15" s="41">
        <f t="shared" si="0"/>
        <v>0</v>
      </c>
    </row>
    <row r="16" spans="1:9" ht="12.75" customHeight="1" x14ac:dyDescent="0.2">
      <c r="A16" s="16" t="e" cm="1">
        <f t="array" ref="A16">+_xlfn.IFS(B16=#REF!,#REF!,B16=#REF!,#REF!,B16=#REF!,#REF!,B16=#REF!,#REF!,B16=#REF!,#REF!,B16=#REF!,#REF!,B16=#REF!,#REF!,B16=#REF!,#REF!,B16=#REF!,#REF!,B16=#REF!,#REF!,B16=#REF!,#REF!,B16=#REF!,#REF!)</f>
        <v>#REF!</v>
      </c>
      <c r="B16" s="45" t="s">
        <v>106</v>
      </c>
      <c r="C16" s="40" t="s">
        <v>229</v>
      </c>
      <c r="D16" s="41">
        <v>64</v>
      </c>
      <c r="E16" s="40">
        <v>16528202</v>
      </c>
      <c r="F16" s="41"/>
      <c r="G16" s="41">
        <f t="shared" si="0"/>
        <v>0</v>
      </c>
    </row>
    <row r="17" spans="1:7" ht="12.75" customHeight="1" x14ac:dyDescent="0.2">
      <c r="A17" s="16" t="e" cm="1">
        <f t="array" ref="A17">+_xlfn.IFS(B17=#REF!,#REF!,B17=#REF!,#REF!,B17=#REF!,#REF!,B17=#REF!,#REF!,B17=#REF!,#REF!,B17=#REF!,#REF!,B17=#REF!,#REF!,B17=#REF!,#REF!,B17=#REF!,#REF!,B17=#REF!,#REF!,B17=#REF!,#REF!,B17=#REF!,#REF!)</f>
        <v>#REF!</v>
      </c>
      <c r="B17" s="45" t="s">
        <v>107</v>
      </c>
      <c r="C17" s="40" t="s">
        <v>159</v>
      </c>
      <c r="D17" s="41">
        <v>68</v>
      </c>
      <c r="E17" s="40">
        <v>15531202</v>
      </c>
      <c r="F17" s="41"/>
      <c r="G17" s="41">
        <f t="shared" si="0"/>
        <v>0</v>
      </c>
    </row>
    <row r="18" spans="1:7" ht="12.75" customHeight="1" x14ac:dyDescent="0.2">
      <c r="A18" s="16" t="e" cm="1">
        <f t="array" ref="A18">+_xlfn.IFS(B18=#REF!,#REF!,B18=#REF!,#REF!,B18=#REF!,#REF!,B18=#REF!,#REF!,B18=#REF!,#REF!,B18=#REF!,#REF!,B18=#REF!,#REF!,B18=#REF!,#REF!,B18=#REF!,#REF!,B18=#REF!,#REF!,B18=#REF!,#REF!,B18=#REF!,#REF!)</f>
        <v>#REF!</v>
      </c>
      <c r="B18" s="45" t="s">
        <v>103</v>
      </c>
      <c r="C18" s="40" t="s">
        <v>230</v>
      </c>
      <c r="D18" s="41">
        <v>57</v>
      </c>
      <c r="E18" s="40">
        <v>28515202</v>
      </c>
      <c r="F18" s="41"/>
      <c r="G18" s="41">
        <f t="shared" si="0"/>
        <v>0</v>
      </c>
    </row>
    <row r="19" spans="1:7" ht="12.75" customHeight="1" x14ac:dyDescent="0.2">
      <c r="A19" s="16" t="e" cm="1">
        <f t="array" ref="A19">+_xlfn.IFS(B19=#REF!,#REF!,B19=#REF!,#REF!,B19=#REF!,#REF!,B19=#REF!,#REF!,B19=#REF!,#REF!,B19=#REF!,#REF!,B19=#REF!,#REF!,B19=#REF!,#REF!,B19=#REF!,#REF!,B19=#REF!,#REF!,B19=#REF!,#REF!,B19=#REF!,#REF!)</f>
        <v>#REF!</v>
      </c>
      <c r="B19" s="45" t="s">
        <v>103</v>
      </c>
      <c r="C19" s="40" t="s">
        <v>151</v>
      </c>
      <c r="D19" s="41">
        <v>57</v>
      </c>
      <c r="E19" s="40">
        <v>28523202</v>
      </c>
      <c r="F19" s="41"/>
      <c r="G19" s="41">
        <f t="shared" si="0"/>
        <v>0</v>
      </c>
    </row>
    <row r="20" spans="1:7" ht="12.75" customHeight="1" x14ac:dyDescent="0.2">
      <c r="A20" s="16" t="e" cm="1">
        <f t="array" ref="A20">+_xlfn.IFS(B20=#REF!,#REF!,B20=#REF!,#REF!,B20=#REF!,#REF!,B20=#REF!,#REF!,B20=#REF!,#REF!,B20=#REF!,#REF!,B20=#REF!,#REF!,B20=#REF!,#REF!,B20=#REF!,#REF!,B20=#REF!,#REF!,B20=#REF!,#REF!,B20=#REF!,#REF!)</f>
        <v>#REF!</v>
      </c>
      <c r="B20" s="45" t="s">
        <v>103</v>
      </c>
      <c r="C20" s="40" t="s">
        <v>152</v>
      </c>
      <c r="D20" s="41">
        <v>55</v>
      </c>
      <c r="E20" s="40">
        <v>28561202</v>
      </c>
      <c r="F20" s="41"/>
      <c r="G20" s="41">
        <f t="shared" si="0"/>
        <v>0</v>
      </c>
    </row>
    <row r="21" spans="1:7" ht="12.75" customHeight="1" x14ac:dyDescent="0.2">
      <c r="A21" s="16" t="e" cm="1">
        <f t="array" ref="A21">+_xlfn.IFS(B21=#REF!,#REF!,B21=#REF!,#REF!,B21=#REF!,#REF!,B21=#REF!,#REF!,B21=#REF!,#REF!,B21=#REF!,#REF!,B21=#REF!,#REF!,B21=#REF!,#REF!,B21=#REF!,#REF!,B21=#REF!,#REF!,B21=#REF!,#REF!,B21=#REF!,#REF!)</f>
        <v>#REF!</v>
      </c>
      <c r="B21" s="45" t="s">
        <v>103</v>
      </c>
      <c r="C21" s="40" t="s">
        <v>153</v>
      </c>
      <c r="D21" s="41">
        <v>55</v>
      </c>
      <c r="E21" s="40">
        <v>28551202</v>
      </c>
      <c r="F21" s="41"/>
      <c r="G21" s="41">
        <f t="shared" si="0"/>
        <v>0</v>
      </c>
    </row>
    <row r="22" spans="1:7" ht="12.75" customHeight="1" x14ac:dyDescent="0.2">
      <c r="A22" s="16" t="e" cm="1">
        <f t="array" ref="A22">+_xlfn.IFS(B22=#REF!,#REF!,B22=#REF!,#REF!,B22=#REF!,#REF!,B22=#REF!,#REF!,B22=#REF!,#REF!,B22=#REF!,#REF!,B22=#REF!,#REF!,B22=#REF!,#REF!,B22=#REF!,#REF!,B22=#REF!,#REF!,B22=#REF!,#REF!,B22=#REF!,#REF!)</f>
        <v>#REF!</v>
      </c>
      <c r="B22" s="45" t="s">
        <v>106</v>
      </c>
      <c r="C22" s="40" t="s">
        <v>231</v>
      </c>
      <c r="D22" s="41">
        <v>63</v>
      </c>
      <c r="E22" s="40">
        <v>16529202</v>
      </c>
      <c r="F22" s="41"/>
      <c r="G22" s="41">
        <f t="shared" si="0"/>
        <v>0</v>
      </c>
    </row>
    <row r="23" spans="1:7" ht="12.75" customHeight="1" x14ac:dyDescent="0.2">
      <c r="B23" s="45" t="s">
        <v>106</v>
      </c>
      <c r="C23" s="40" t="s">
        <v>154</v>
      </c>
      <c r="D23" s="41">
        <v>54</v>
      </c>
      <c r="E23" s="40">
        <v>16518202</v>
      </c>
      <c r="F23" s="41"/>
      <c r="G23" s="41">
        <f t="shared" si="0"/>
        <v>0</v>
      </c>
    </row>
    <row r="24" spans="1:7" ht="12.75" customHeight="1" x14ac:dyDescent="0.2">
      <c r="B24" s="45" t="s">
        <v>105</v>
      </c>
      <c r="C24" s="40" t="s">
        <v>156</v>
      </c>
      <c r="D24" s="41">
        <v>52</v>
      </c>
      <c r="E24" s="40">
        <v>10516202</v>
      </c>
      <c r="F24" s="41"/>
      <c r="G24" s="41">
        <f t="shared" si="0"/>
        <v>0</v>
      </c>
    </row>
    <row r="25" spans="1:7" ht="12.75" customHeight="1" x14ac:dyDescent="0.2">
      <c r="B25" s="18"/>
      <c r="C25" s="18"/>
      <c r="D25" s="22"/>
      <c r="E25" s="18"/>
      <c r="F25" s="22"/>
      <c r="G25" s="22">
        <f t="shared" si="0"/>
        <v>0</v>
      </c>
    </row>
    <row r="26" spans="1:7" ht="12.75" customHeight="1" x14ac:dyDescent="0.2">
      <c r="B26" s="27" t="s">
        <v>162</v>
      </c>
      <c r="C26" s="25"/>
      <c r="D26" s="26"/>
      <c r="E26" s="18"/>
      <c r="F26" s="22">
        <f>SUM(F11:F25)</f>
        <v>0</v>
      </c>
      <c r="G26" s="22">
        <f>SUM(G11:G25)</f>
        <v>0</v>
      </c>
    </row>
    <row r="27" spans="1:7" ht="12.75" customHeight="1" x14ac:dyDescent="0.2">
      <c r="B27" s="20" t="s">
        <v>101</v>
      </c>
      <c r="C27" s="25"/>
      <c r="D27" s="26"/>
      <c r="E27" s="28" t="s">
        <v>102</v>
      </c>
      <c r="F27" s="31">
        <v>0.25</v>
      </c>
      <c r="G27" s="22">
        <f>+G26*0.25</f>
        <v>0</v>
      </c>
    </row>
    <row r="28" spans="1:7" ht="12.75" customHeight="1" x14ac:dyDescent="0.2">
      <c r="B28" s="54" t="s">
        <v>163</v>
      </c>
      <c r="C28" s="55"/>
      <c r="D28" s="56"/>
      <c r="E28" s="18"/>
      <c r="F28" s="22"/>
      <c r="G28" s="22">
        <f>+G26+G27</f>
        <v>0</v>
      </c>
    </row>
    <row r="29" spans="1:7" ht="12.75" customHeight="1" x14ac:dyDescent="0.2"/>
    <row r="30" spans="1:7" ht="12.75" customHeight="1" x14ac:dyDescent="0.2">
      <c r="B30" s="16" t="s">
        <v>60</v>
      </c>
    </row>
    <row r="31" spans="1:7" ht="12.75" customHeight="1" x14ac:dyDescent="0.2">
      <c r="B31" s="16" t="s">
        <v>61</v>
      </c>
    </row>
    <row r="32" spans="1:7" ht="12.75" customHeight="1" x14ac:dyDescent="0.2">
      <c r="B32" s="16" t="s">
        <v>62</v>
      </c>
    </row>
    <row r="33" spans="2:2" ht="12.75" customHeight="1" x14ac:dyDescent="0.2">
      <c r="B33" s="16" t="s">
        <v>63</v>
      </c>
    </row>
    <row r="34" spans="2:2" ht="12.75" customHeight="1" x14ac:dyDescent="0.2"/>
    <row r="35" spans="2:2" ht="12.75" customHeight="1" x14ac:dyDescent="0.2">
      <c r="B35" s="16" t="s">
        <v>64</v>
      </c>
    </row>
    <row r="36" spans="2:2" ht="12.75" customHeight="1" x14ac:dyDescent="0.2"/>
    <row r="37" spans="2:2" ht="12.75" customHeight="1" x14ac:dyDescent="0.2"/>
    <row r="38" spans="2:2" ht="12.75" customHeight="1" x14ac:dyDescent="0.2"/>
    <row r="39" spans="2:2" ht="12.75" customHeight="1" x14ac:dyDescent="0.2"/>
    <row r="40" spans="2:2" ht="12.75" customHeight="1" x14ac:dyDescent="0.2"/>
    <row r="41" spans="2:2" ht="12.75" customHeight="1" x14ac:dyDescent="0.2"/>
    <row r="42" spans="2:2" ht="12.75" customHeight="1" x14ac:dyDescent="0.2"/>
    <row r="43" spans="2:2" ht="12.75" customHeight="1" x14ac:dyDescent="0.2"/>
    <row r="44" spans="2:2" ht="12.75" customHeight="1" x14ac:dyDescent="0.2"/>
    <row r="45" spans="2:2" ht="12.75" customHeight="1" x14ac:dyDescent="0.2"/>
    <row r="46" spans="2:2" ht="12.75" customHeight="1" x14ac:dyDescent="0.2"/>
    <row r="47" spans="2:2" ht="12.75" customHeight="1" x14ac:dyDescent="0.2"/>
  </sheetData>
  <sortState xmlns:xlrd2="http://schemas.microsoft.com/office/spreadsheetml/2017/richdata2" ref="B11:G21">
    <sortCondition ref="C11:C21"/>
  </sortState>
  <mergeCells count="4">
    <mergeCell ref="E4:G5"/>
    <mergeCell ref="B9:C9"/>
    <mergeCell ref="D9:D10"/>
    <mergeCell ref="B28:D28"/>
  </mergeCells>
  <pageMargins left="0.7" right="0.7" top="0.75" bottom="0.75" header="0.3" footer="0.3"/>
  <pageSetup paperSize="9" orientation="portrait" r:id="rId1"/>
  <headerFooter>
    <oddHeader>&amp;RSide 8 af 12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EFC7-7ECE-4C4B-AFB9-35A2EAA52332}">
  <sheetPr>
    <tabColor theme="9" tint="0.59999389629810485"/>
  </sheetPr>
  <dimension ref="A1:I59"/>
  <sheetViews>
    <sheetView view="pageLayout" topLeftCell="B1" zoomScaleNormal="100" workbookViewId="0">
      <selection activeCell="F17" sqref="F17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16.85546875" style="16" customWidth="1"/>
    <col min="4" max="4" width="9.140625" style="30"/>
    <col min="5" max="5" width="12.5703125" style="16" customWidth="1"/>
    <col min="6" max="6" width="18.28515625" style="30" customWidth="1"/>
    <col min="7" max="7" width="15.85546875" style="30" customWidth="1"/>
    <col min="8" max="16384" width="9.140625" style="16"/>
  </cols>
  <sheetData>
    <row r="1" spans="1:9" ht="12.75" customHeight="1" x14ac:dyDescent="0.2"/>
    <row r="2" spans="1:9" ht="12.75" customHeight="1" x14ac:dyDescent="0.2">
      <c r="B2" s="1" t="str">
        <f>_xlfn.CONCAT("Opdateret ", Revisorerklæring!A6)</f>
        <v>Opdateret 14.01.2025</v>
      </c>
    </row>
    <row r="3" spans="1:9" ht="12.75" customHeight="1" x14ac:dyDescent="0.2">
      <c r="B3" s="1"/>
    </row>
    <row r="4" spans="1:9" ht="12.75" customHeight="1" x14ac:dyDescent="0.2">
      <c r="B4" s="2" t="s">
        <v>55</v>
      </c>
      <c r="E4" s="59" t="str">
        <f>+_xlfn.CONCAT("Opgørelsen skal være Danske Sortsejere i hænde senest ",Revisorerklæring!A5," ",Revisorerklæring!A4)</f>
        <v>Opgørelsen skal være Danske Sortsejere i hænde senest  Mandag den 2. juni 2025</v>
      </c>
      <c r="F4" s="59"/>
      <c r="G4" s="59"/>
      <c r="H4" s="17"/>
      <c r="I4" s="17"/>
    </row>
    <row r="5" spans="1:9" ht="12.75" customHeight="1" x14ac:dyDescent="0.2">
      <c r="B5" s="2" t="s">
        <v>56</v>
      </c>
      <c r="E5" s="59"/>
      <c r="F5" s="59"/>
      <c r="G5" s="59"/>
      <c r="H5" s="17"/>
      <c r="I5" s="17"/>
    </row>
    <row r="6" spans="1:9" ht="12.75" customHeight="1" x14ac:dyDescent="0.2">
      <c r="B6" s="2" t="s">
        <v>57</v>
      </c>
    </row>
    <row r="7" spans="1:9" ht="12.75" customHeight="1" x14ac:dyDescent="0.2"/>
    <row r="8" spans="1:9" ht="12.75" customHeight="1" x14ac:dyDescent="0.2">
      <c r="B8" s="16" t="str">
        <f>+_xlfn.CONCAT("Opgørelse over salg af afgiftspligtig Vårtriticale Høstår ",Revisorerklæring!A1)</f>
        <v>Opgørelse over salg af afgiftspligtig Vårtriticale Høstår 2024/25</v>
      </c>
    </row>
    <row r="9" spans="1:9" ht="12.75" customHeight="1" x14ac:dyDescent="0.2">
      <c r="B9" s="62" t="s">
        <v>15</v>
      </c>
      <c r="C9" s="63"/>
      <c r="D9" s="64" t="s">
        <v>70</v>
      </c>
    </row>
    <row r="10" spans="1:9" ht="12.75" customHeight="1" x14ac:dyDescent="0.2">
      <c r="B10" s="18" t="s">
        <v>65</v>
      </c>
      <c r="C10" s="20" t="s">
        <v>66</v>
      </c>
      <c r="D10" s="65"/>
      <c r="E10" s="21" t="s">
        <v>67</v>
      </c>
      <c r="F10" s="23" t="s">
        <v>68</v>
      </c>
      <c r="G10" s="23" t="s">
        <v>69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45" t="s">
        <v>106</v>
      </c>
      <c r="C11" s="40" t="s">
        <v>160</v>
      </c>
      <c r="D11" s="41">
        <v>56</v>
      </c>
      <c r="E11" s="40">
        <v>16510202</v>
      </c>
      <c r="F11" s="41"/>
      <c r="G11" s="41">
        <f>+D11*F11/100</f>
        <v>0</v>
      </c>
    </row>
    <row r="12" spans="1:9" ht="12.75" customHeight="1" x14ac:dyDescent="0.2">
      <c r="A12" s="16" t="e" cm="1">
        <f t="array" ref="A12">+_xlfn.IFS(B12=#REF!,#REF!,B12=#REF!,#REF!,B12=#REF!,#REF!,B12=#REF!,#REF!,B12=#REF!,#REF!,B12=#REF!,#REF!,B12=#REF!,#REF!,B12=#REF!,#REF!,B12=#REF!,#REF!,B12=#REF!,#REF!,B12=#REF!,#REF!,B12=#REF!,#REF!)</f>
        <v>#REF!</v>
      </c>
      <c r="B12" s="45" t="s">
        <v>106</v>
      </c>
      <c r="C12" s="40" t="s">
        <v>161</v>
      </c>
      <c r="D12" s="41">
        <v>56</v>
      </c>
      <c r="E12" s="40">
        <v>16511202</v>
      </c>
      <c r="F12" s="41"/>
      <c r="G12" s="41">
        <f>+D12*F12/100</f>
        <v>0</v>
      </c>
    </row>
    <row r="13" spans="1:9" ht="12.75" customHeight="1" x14ac:dyDescent="0.2">
      <c r="A13" s="16" t="e" cm="1">
        <f t="array" ref="A13">+_xlfn.IFS(B13=#REF!,#REF!,B13=#REF!,#REF!,B13=#REF!,#REF!,B13=#REF!,#REF!,B13=#REF!,#REF!,B13=#REF!,#REF!,B13=#REF!,#REF!,B13=#REF!,#REF!,B13=#REF!,#REF!,B13=#REF!,#REF!,B13=#REF!,#REF!,B13=#REF!,#REF!)</f>
        <v>#REF!</v>
      </c>
      <c r="B13" s="18"/>
      <c r="C13" s="18"/>
      <c r="D13" s="22"/>
      <c r="E13" s="18"/>
      <c r="F13" s="22"/>
      <c r="G13" s="22">
        <f>+D13*F13/100</f>
        <v>0</v>
      </c>
    </row>
    <row r="14" spans="1:9" ht="12.75" customHeight="1" x14ac:dyDescent="0.2">
      <c r="B14" s="18"/>
      <c r="C14" s="18"/>
      <c r="D14" s="22"/>
      <c r="E14" s="18"/>
      <c r="F14" s="22"/>
      <c r="G14" s="22">
        <f>+D14*F14/100</f>
        <v>0</v>
      </c>
    </row>
    <row r="15" spans="1:9" ht="12.75" customHeight="1" x14ac:dyDescent="0.2">
      <c r="B15" s="18"/>
      <c r="C15" s="18"/>
      <c r="D15" s="22"/>
      <c r="E15" s="18"/>
      <c r="F15" s="22"/>
      <c r="G15" s="22">
        <f t="shared" ref="G15:G23" si="0">+D15*F15/100</f>
        <v>0</v>
      </c>
    </row>
    <row r="16" spans="1:9" ht="12.75" customHeight="1" x14ac:dyDescent="0.2">
      <c r="B16" s="18"/>
      <c r="C16" s="18"/>
      <c r="D16" s="22"/>
      <c r="E16" s="18"/>
      <c r="F16" s="22"/>
      <c r="G16" s="22">
        <f t="shared" si="0"/>
        <v>0</v>
      </c>
    </row>
    <row r="17" spans="2:7" ht="12.75" customHeight="1" x14ac:dyDescent="0.2">
      <c r="B17" s="18"/>
      <c r="C17" s="18"/>
      <c r="D17" s="22"/>
      <c r="E17" s="18"/>
      <c r="F17" s="22"/>
      <c r="G17" s="22">
        <f t="shared" si="0"/>
        <v>0</v>
      </c>
    </row>
    <row r="18" spans="2:7" ht="12.75" customHeight="1" x14ac:dyDescent="0.2">
      <c r="B18" s="18"/>
      <c r="C18" s="18"/>
      <c r="D18" s="22"/>
      <c r="E18" s="18"/>
      <c r="F18" s="22"/>
      <c r="G18" s="22">
        <f t="shared" si="0"/>
        <v>0</v>
      </c>
    </row>
    <row r="19" spans="2:7" ht="12.75" customHeight="1" x14ac:dyDescent="0.2">
      <c r="B19" s="18"/>
      <c r="C19" s="18"/>
      <c r="D19" s="22"/>
      <c r="E19" s="18"/>
      <c r="F19" s="22"/>
      <c r="G19" s="22">
        <f t="shared" si="0"/>
        <v>0</v>
      </c>
    </row>
    <row r="20" spans="2:7" ht="12.75" customHeight="1" x14ac:dyDescent="0.2">
      <c r="B20" s="18"/>
      <c r="C20" s="18"/>
      <c r="D20" s="22"/>
      <c r="E20" s="18"/>
      <c r="F20" s="22"/>
      <c r="G20" s="22">
        <f t="shared" si="0"/>
        <v>0</v>
      </c>
    </row>
    <row r="21" spans="2:7" ht="12.75" customHeight="1" x14ac:dyDescent="0.2">
      <c r="B21" s="18"/>
      <c r="C21" s="18"/>
      <c r="D21" s="22"/>
      <c r="E21" s="18"/>
      <c r="F21" s="22"/>
      <c r="G21" s="22">
        <f t="shared" si="0"/>
        <v>0</v>
      </c>
    </row>
    <row r="22" spans="2:7" ht="12.75" customHeight="1" x14ac:dyDescent="0.2">
      <c r="B22" s="18"/>
      <c r="C22" s="18"/>
      <c r="D22" s="22"/>
      <c r="E22" s="18"/>
      <c r="F22" s="22"/>
      <c r="G22" s="22">
        <f t="shared" si="0"/>
        <v>0</v>
      </c>
    </row>
    <row r="23" spans="2:7" ht="12.75" customHeight="1" x14ac:dyDescent="0.2">
      <c r="B23" s="18"/>
      <c r="C23" s="18"/>
      <c r="D23" s="22"/>
      <c r="E23" s="18"/>
      <c r="F23" s="44"/>
      <c r="G23" s="22">
        <f t="shared" si="0"/>
        <v>0</v>
      </c>
    </row>
    <row r="24" spans="2:7" ht="12.75" customHeight="1" x14ac:dyDescent="0.2">
      <c r="B24" s="18"/>
      <c r="C24" s="18"/>
      <c r="D24" s="22"/>
      <c r="E24" s="18"/>
      <c r="F24" s="22"/>
      <c r="G24" s="22">
        <f>+D24*F24/100</f>
        <v>0</v>
      </c>
    </row>
    <row r="25" spans="2:7" ht="12.75" customHeight="1" x14ac:dyDescent="0.2">
      <c r="B25" s="18"/>
      <c r="C25" s="18"/>
      <c r="D25" s="22"/>
      <c r="E25" s="18"/>
      <c r="F25" s="22"/>
      <c r="G25" s="22">
        <f>+D25*F25/100</f>
        <v>0</v>
      </c>
    </row>
    <row r="26" spans="2:7" ht="12.75" customHeight="1" x14ac:dyDescent="0.2">
      <c r="B26" s="27" t="s">
        <v>190</v>
      </c>
      <c r="C26" s="25"/>
      <c r="D26" s="26"/>
      <c r="E26" s="18"/>
      <c r="F26" s="22">
        <f>SUM(F11:F25)</f>
        <v>0</v>
      </c>
      <c r="G26" s="22">
        <f>SUM(G11:G25)</f>
        <v>0</v>
      </c>
    </row>
    <row r="27" spans="2:7" ht="12.75" customHeight="1" x14ac:dyDescent="0.2">
      <c r="B27" s="20" t="s">
        <v>101</v>
      </c>
      <c r="C27" s="25"/>
      <c r="D27" s="26"/>
      <c r="E27" s="28" t="s">
        <v>102</v>
      </c>
      <c r="F27" s="31">
        <v>0.25</v>
      </c>
      <c r="G27" s="22">
        <f>+G26*0.25</f>
        <v>0</v>
      </c>
    </row>
    <row r="28" spans="2:7" ht="12.75" customHeight="1" x14ac:dyDescent="0.2">
      <c r="B28" s="54" t="s">
        <v>191</v>
      </c>
      <c r="C28" s="55"/>
      <c r="D28" s="56"/>
      <c r="E28" s="18"/>
      <c r="F28" s="22"/>
      <c r="G28" s="22">
        <f>+G26+G27</f>
        <v>0</v>
      </c>
    </row>
    <row r="29" spans="2:7" ht="12.75" customHeight="1" x14ac:dyDescent="0.2"/>
    <row r="30" spans="2:7" ht="12.75" customHeight="1" x14ac:dyDescent="0.2">
      <c r="B30" s="16" t="s">
        <v>60</v>
      </c>
    </row>
    <row r="31" spans="2:7" ht="12.75" customHeight="1" x14ac:dyDescent="0.2">
      <c r="B31" s="16" t="s">
        <v>61</v>
      </c>
    </row>
    <row r="32" spans="2:7" ht="12.75" customHeight="1" x14ac:dyDescent="0.2">
      <c r="B32" s="16" t="s">
        <v>62</v>
      </c>
    </row>
    <row r="33" spans="2:2" ht="12.75" customHeight="1" x14ac:dyDescent="0.2">
      <c r="B33" s="16" t="s">
        <v>63</v>
      </c>
    </row>
    <row r="34" spans="2:2" ht="12.75" customHeight="1" x14ac:dyDescent="0.2"/>
    <row r="35" spans="2:2" ht="12.75" customHeight="1" x14ac:dyDescent="0.2">
      <c r="B35" s="16" t="s">
        <v>64</v>
      </c>
    </row>
    <row r="36" spans="2:2" ht="12.75" customHeight="1" x14ac:dyDescent="0.2"/>
    <row r="37" spans="2:2" ht="12.75" customHeight="1" x14ac:dyDescent="0.2"/>
    <row r="38" spans="2:2" ht="12.75" customHeight="1" x14ac:dyDescent="0.2"/>
    <row r="39" spans="2:2" ht="12.75" customHeight="1" x14ac:dyDescent="0.2"/>
    <row r="40" spans="2:2" ht="12.75" customHeight="1" x14ac:dyDescent="0.2"/>
    <row r="41" spans="2:2" ht="12.75" customHeight="1" x14ac:dyDescent="0.2"/>
    <row r="42" spans="2:2" ht="12.75" customHeight="1" x14ac:dyDescent="0.2"/>
    <row r="43" spans="2:2" ht="12.75" customHeight="1" x14ac:dyDescent="0.2"/>
    <row r="44" spans="2:2" ht="12.75" customHeight="1" x14ac:dyDescent="0.2"/>
    <row r="45" spans="2:2" ht="12.75" customHeight="1" x14ac:dyDescent="0.2"/>
    <row r="46" spans="2:2" ht="12.75" customHeight="1" x14ac:dyDescent="0.2"/>
    <row r="47" spans="2:2" ht="12.75" customHeight="1" x14ac:dyDescent="0.2"/>
    <row r="48" spans="2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</sheetData>
  <mergeCells count="4">
    <mergeCell ref="E4:G5"/>
    <mergeCell ref="B9:C9"/>
    <mergeCell ref="D9:D10"/>
    <mergeCell ref="B28:D28"/>
  </mergeCells>
  <pageMargins left="0.7" right="0.7" top="0.75" bottom="0.75" header="0.3" footer="0.3"/>
  <pageSetup paperSize="9" orientation="portrait" r:id="rId1"/>
  <headerFooter>
    <oddHeader>&amp;RSide 9 af 12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E345-3215-4737-A39F-35F64F4FEA21}">
  <dimension ref="B1:G50"/>
  <sheetViews>
    <sheetView view="pageLayout" topLeftCell="B6" zoomScaleNormal="55" workbookViewId="0">
      <selection activeCell="G26" sqref="G26"/>
    </sheetView>
  </sheetViews>
  <sheetFormatPr defaultRowHeight="15" x14ac:dyDescent="0.25"/>
  <cols>
    <col min="1" max="1" width="0" hidden="1" customWidth="1"/>
    <col min="2" max="2" width="14.5703125" customWidth="1"/>
    <col min="3" max="3" width="14.7109375" customWidth="1"/>
    <col min="4" max="4" width="10.7109375" customWidth="1"/>
    <col min="5" max="5" width="12.85546875" customWidth="1"/>
    <col min="6" max="6" width="16.5703125" customWidth="1"/>
    <col min="7" max="7" width="17.42578125" customWidth="1"/>
  </cols>
  <sheetData>
    <row r="1" spans="2:7" ht="12.75" customHeight="1" x14ac:dyDescent="0.25">
      <c r="B1" s="16"/>
      <c r="C1" s="16"/>
      <c r="D1" s="30"/>
      <c r="E1" s="16"/>
      <c r="F1" s="30"/>
      <c r="G1" s="30"/>
    </row>
    <row r="2" spans="2:7" ht="12.75" customHeight="1" x14ac:dyDescent="0.25">
      <c r="B2" s="1" t="str">
        <f>_xlfn.CONCAT("Opdateret ", Revisorerklæring!A6)</f>
        <v>Opdateret 14.01.2025</v>
      </c>
      <c r="C2" s="16"/>
      <c r="D2" s="30"/>
      <c r="E2" s="16"/>
      <c r="F2" s="30"/>
      <c r="G2" s="30"/>
    </row>
    <row r="3" spans="2:7" ht="12.75" customHeight="1" x14ac:dyDescent="0.25">
      <c r="B3" s="1"/>
      <c r="C3" s="16"/>
      <c r="D3" s="30"/>
      <c r="E3" s="16"/>
      <c r="F3" s="30"/>
      <c r="G3" s="30"/>
    </row>
    <row r="4" spans="2:7" ht="12.75" customHeight="1" x14ac:dyDescent="0.25">
      <c r="B4" s="2" t="s">
        <v>55</v>
      </c>
      <c r="C4" s="16"/>
      <c r="D4" s="30"/>
      <c r="E4" s="59" t="str">
        <f>+_xlfn.CONCAT("Opgørelsen skal være Danske Sortsejere i hænde senest ",Revisorerklæring!A5," ",Revisorerklæring!A4)</f>
        <v>Opgørelsen skal være Danske Sortsejere i hænde senest  Mandag den 2. juni 2025</v>
      </c>
      <c r="F4" s="59"/>
      <c r="G4" s="59"/>
    </row>
    <row r="5" spans="2:7" ht="12.75" customHeight="1" x14ac:dyDescent="0.25">
      <c r="B5" s="2" t="s">
        <v>56</v>
      </c>
      <c r="C5" s="16"/>
      <c r="D5" s="30"/>
      <c r="E5" s="59"/>
      <c r="F5" s="59"/>
      <c r="G5" s="59"/>
    </row>
    <row r="6" spans="2:7" ht="12.75" customHeight="1" x14ac:dyDescent="0.25">
      <c r="B6" s="2" t="s">
        <v>57</v>
      </c>
      <c r="C6" s="16"/>
      <c r="D6" s="30"/>
      <c r="E6" s="16"/>
      <c r="F6" s="30"/>
      <c r="G6" s="30"/>
    </row>
    <row r="7" spans="2:7" ht="12.75" customHeight="1" x14ac:dyDescent="0.25">
      <c r="B7" s="16"/>
      <c r="C7" s="16"/>
      <c r="D7" s="30"/>
      <c r="E7" s="16"/>
      <c r="F7" s="30"/>
      <c r="G7" s="30"/>
    </row>
    <row r="8" spans="2:7" ht="12.75" customHeight="1" x14ac:dyDescent="0.25">
      <c r="B8" s="16" t="str">
        <f>+_xlfn.CONCAT("Opgørelse over salg af afgiftspligtig Vårtriticale Høstår ",Revisorerklæring!A1)</f>
        <v>Opgørelse over salg af afgiftspligtig Vårtriticale Høstår 2024/25</v>
      </c>
      <c r="C8" s="16"/>
      <c r="D8" s="30"/>
      <c r="E8" s="16"/>
      <c r="F8" s="30"/>
      <c r="G8" s="30"/>
    </row>
    <row r="9" spans="2:7" ht="12.75" customHeight="1" x14ac:dyDescent="0.25">
      <c r="B9" s="62" t="s">
        <v>232</v>
      </c>
      <c r="C9" s="63"/>
      <c r="D9" s="61" t="s">
        <v>70</v>
      </c>
      <c r="E9" s="16"/>
      <c r="F9" s="30"/>
      <c r="G9" s="30"/>
    </row>
    <row r="10" spans="2:7" ht="12.75" customHeight="1" x14ac:dyDescent="0.25">
      <c r="B10" s="18" t="s">
        <v>65</v>
      </c>
      <c r="C10" s="20" t="s">
        <v>66</v>
      </c>
      <c r="D10" s="61"/>
      <c r="E10" s="21" t="s">
        <v>67</v>
      </c>
      <c r="F10" s="23" t="s">
        <v>68</v>
      </c>
      <c r="G10" s="23" t="s">
        <v>69</v>
      </c>
    </row>
    <row r="11" spans="2:7" ht="12.75" customHeight="1" x14ac:dyDescent="0.25">
      <c r="B11" s="45" t="s">
        <v>109</v>
      </c>
      <c r="C11" s="40" t="s">
        <v>233</v>
      </c>
      <c r="D11" s="41">
        <v>59</v>
      </c>
      <c r="E11" s="42">
        <v>29608202</v>
      </c>
      <c r="F11" s="41"/>
      <c r="G11" s="41">
        <f>+D11*F11/100</f>
        <v>0</v>
      </c>
    </row>
    <row r="12" spans="2:7" ht="12.75" customHeight="1" x14ac:dyDescent="0.25">
      <c r="B12" s="18"/>
      <c r="C12" s="18"/>
      <c r="D12" s="22"/>
      <c r="E12" s="18"/>
      <c r="F12" s="22"/>
      <c r="G12" s="22">
        <f>+D12*F12/100</f>
        <v>0</v>
      </c>
    </row>
    <row r="13" spans="2:7" ht="12.75" customHeight="1" x14ac:dyDescent="0.25">
      <c r="B13" s="18"/>
      <c r="C13" s="18"/>
      <c r="D13" s="22"/>
      <c r="E13" s="18"/>
      <c r="F13" s="22"/>
      <c r="G13" s="22">
        <f>+D13*F13/100</f>
        <v>0</v>
      </c>
    </row>
    <row r="14" spans="2:7" ht="12.75" customHeight="1" x14ac:dyDescent="0.25">
      <c r="B14" s="18"/>
      <c r="C14" s="18"/>
      <c r="D14" s="22"/>
      <c r="E14" s="18"/>
      <c r="F14" s="22"/>
      <c r="G14" s="22">
        <f t="shared" ref="G14:G24" si="0">+D14*F14/100</f>
        <v>0</v>
      </c>
    </row>
    <row r="15" spans="2:7" ht="12.75" customHeight="1" x14ac:dyDescent="0.25">
      <c r="B15" s="18"/>
      <c r="C15" s="18"/>
      <c r="D15" s="22"/>
      <c r="E15" s="18"/>
      <c r="F15" s="22"/>
      <c r="G15" s="22">
        <f t="shared" si="0"/>
        <v>0</v>
      </c>
    </row>
    <row r="16" spans="2:7" ht="12.75" customHeight="1" x14ac:dyDescent="0.25">
      <c r="B16" s="18"/>
      <c r="C16" s="18"/>
      <c r="D16" s="22"/>
      <c r="E16" s="18"/>
      <c r="F16" s="22"/>
      <c r="G16" s="22">
        <f t="shared" si="0"/>
        <v>0</v>
      </c>
    </row>
    <row r="17" spans="2:7" ht="12.75" customHeight="1" x14ac:dyDescent="0.25">
      <c r="B17" s="18"/>
      <c r="C17" s="18"/>
      <c r="D17" s="22"/>
      <c r="E17" s="18"/>
      <c r="F17" s="22"/>
      <c r="G17" s="22">
        <f t="shared" si="0"/>
        <v>0</v>
      </c>
    </row>
    <row r="18" spans="2:7" ht="12.75" customHeight="1" x14ac:dyDescent="0.25">
      <c r="B18" s="18"/>
      <c r="C18" s="18"/>
      <c r="D18" s="22"/>
      <c r="E18" s="18"/>
      <c r="F18" s="22"/>
      <c r="G18" s="22">
        <f t="shared" si="0"/>
        <v>0</v>
      </c>
    </row>
    <row r="19" spans="2:7" ht="12.75" customHeight="1" x14ac:dyDescent="0.25">
      <c r="B19" s="18"/>
      <c r="C19" s="18"/>
      <c r="D19" s="22"/>
      <c r="E19" s="18"/>
      <c r="F19" s="22"/>
      <c r="G19" s="22">
        <f t="shared" si="0"/>
        <v>0</v>
      </c>
    </row>
    <row r="20" spans="2:7" ht="12.75" customHeight="1" x14ac:dyDescent="0.25">
      <c r="B20" s="18"/>
      <c r="C20" s="18"/>
      <c r="D20" s="22"/>
      <c r="E20" s="18"/>
      <c r="F20" s="22"/>
      <c r="G20" s="22">
        <f t="shared" si="0"/>
        <v>0</v>
      </c>
    </row>
    <row r="21" spans="2:7" ht="12.75" customHeight="1" x14ac:dyDescent="0.25">
      <c r="B21" s="18"/>
      <c r="C21" s="18"/>
      <c r="D21" s="22"/>
      <c r="E21" s="18"/>
      <c r="F21" s="22"/>
      <c r="G21" s="22">
        <f t="shared" si="0"/>
        <v>0</v>
      </c>
    </row>
    <row r="22" spans="2:7" ht="12.75" customHeight="1" x14ac:dyDescent="0.25">
      <c r="B22" s="18"/>
      <c r="C22" s="18"/>
      <c r="D22" s="22"/>
      <c r="E22" s="18"/>
      <c r="F22" s="44"/>
      <c r="G22" s="22">
        <f t="shared" si="0"/>
        <v>0</v>
      </c>
    </row>
    <row r="23" spans="2:7" ht="12.75" customHeight="1" x14ac:dyDescent="0.25">
      <c r="B23" s="18"/>
      <c r="C23" s="18"/>
      <c r="D23" s="22"/>
      <c r="E23" s="18"/>
      <c r="F23" s="22"/>
      <c r="G23" s="22">
        <f t="shared" si="0"/>
        <v>0</v>
      </c>
    </row>
    <row r="24" spans="2:7" ht="12.75" customHeight="1" x14ac:dyDescent="0.25">
      <c r="B24" s="18"/>
      <c r="C24" s="18"/>
      <c r="D24" s="22"/>
      <c r="E24" s="18"/>
      <c r="F24" s="22"/>
      <c r="G24" s="22">
        <f t="shared" si="0"/>
        <v>0</v>
      </c>
    </row>
    <row r="25" spans="2:7" ht="12.75" customHeight="1" x14ac:dyDescent="0.25">
      <c r="B25" s="18"/>
      <c r="C25" s="18"/>
      <c r="D25" s="22"/>
      <c r="E25" s="18"/>
      <c r="F25" s="22"/>
      <c r="G25" s="22">
        <f>+D25*F25/100</f>
        <v>0</v>
      </c>
    </row>
    <row r="26" spans="2:7" ht="12.75" customHeight="1" x14ac:dyDescent="0.25">
      <c r="B26" s="27" t="s">
        <v>235</v>
      </c>
      <c r="C26" s="25"/>
      <c r="D26" s="26"/>
      <c r="E26" s="18"/>
      <c r="F26" s="22">
        <f>SUM(F11:F25)</f>
        <v>0</v>
      </c>
      <c r="G26" s="22">
        <f>SUM(G11:G25)</f>
        <v>0</v>
      </c>
    </row>
    <row r="27" spans="2:7" ht="12.75" customHeight="1" x14ac:dyDescent="0.25">
      <c r="B27" s="20" t="s">
        <v>101</v>
      </c>
      <c r="C27" s="25"/>
      <c r="D27" s="26"/>
      <c r="E27" s="28" t="s">
        <v>102</v>
      </c>
      <c r="F27" s="31">
        <v>0.25</v>
      </c>
      <c r="G27" s="22">
        <f>+G26*0.25</f>
        <v>0</v>
      </c>
    </row>
    <row r="28" spans="2:7" ht="12.75" customHeight="1" x14ac:dyDescent="0.25">
      <c r="B28" s="54" t="s">
        <v>236</v>
      </c>
      <c r="C28" s="55"/>
      <c r="D28" s="56"/>
      <c r="E28" s="18"/>
      <c r="F28" s="22"/>
      <c r="G28" s="22">
        <f>+G26+G27</f>
        <v>0</v>
      </c>
    </row>
    <row r="29" spans="2:7" ht="12.75" customHeight="1" x14ac:dyDescent="0.25">
      <c r="B29" s="16"/>
      <c r="C29" s="16"/>
      <c r="D29" s="30"/>
      <c r="E29" s="16"/>
      <c r="F29" s="30"/>
      <c r="G29" s="30"/>
    </row>
    <row r="30" spans="2:7" ht="12.75" customHeight="1" x14ac:dyDescent="0.25">
      <c r="B30" s="16" t="s">
        <v>60</v>
      </c>
      <c r="C30" s="16"/>
      <c r="D30" s="30"/>
      <c r="E30" s="16"/>
      <c r="F30" s="30"/>
      <c r="G30" s="30"/>
    </row>
    <row r="31" spans="2:7" ht="12.75" customHeight="1" x14ac:dyDescent="0.25">
      <c r="B31" s="16" t="s">
        <v>61</v>
      </c>
      <c r="C31" s="16"/>
      <c r="D31" s="30"/>
      <c r="E31" s="16"/>
      <c r="F31" s="30"/>
      <c r="G31" s="30"/>
    </row>
    <row r="32" spans="2:7" ht="12.75" customHeight="1" x14ac:dyDescent="0.25">
      <c r="B32" s="16" t="s">
        <v>62</v>
      </c>
      <c r="C32" s="16"/>
      <c r="D32" s="30"/>
      <c r="E32" s="16"/>
      <c r="F32" s="30"/>
      <c r="G32" s="30"/>
    </row>
    <row r="33" spans="2:7" ht="12.75" customHeight="1" x14ac:dyDescent="0.25">
      <c r="B33" s="16" t="s">
        <v>63</v>
      </c>
      <c r="C33" s="16"/>
      <c r="D33" s="30"/>
      <c r="E33" s="16"/>
      <c r="F33" s="30"/>
      <c r="G33" s="30"/>
    </row>
    <row r="34" spans="2:7" ht="12.75" customHeight="1" x14ac:dyDescent="0.25">
      <c r="B34" s="16"/>
      <c r="C34" s="16"/>
      <c r="D34" s="30"/>
      <c r="E34" s="16"/>
      <c r="F34" s="30"/>
      <c r="G34" s="30"/>
    </row>
    <row r="35" spans="2:7" ht="12.75" customHeight="1" x14ac:dyDescent="0.25">
      <c r="B35" s="16" t="s">
        <v>64</v>
      </c>
      <c r="C35" s="16"/>
      <c r="D35" s="30"/>
      <c r="E35" s="16"/>
      <c r="F35" s="30"/>
      <c r="G35" s="30"/>
    </row>
    <row r="36" spans="2:7" ht="12.75" customHeight="1" x14ac:dyDescent="0.25">
      <c r="B36" s="16"/>
      <c r="C36" s="16"/>
      <c r="D36" s="30"/>
      <c r="E36" s="16"/>
      <c r="F36" s="30"/>
      <c r="G36" s="30"/>
    </row>
    <row r="37" spans="2:7" ht="12.75" customHeight="1" x14ac:dyDescent="0.25">
      <c r="B37" s="16"/>
      <c r="C37" s="16"/>
      <c r="D37" s="30"/>
      <c r="E37" s="16"/>
      <c r="F37" s="30"/>
      <c r="G37" s="30"/>
    </row>
    <row r="38" spans="2:7" ht="12.75" customHeight="1" x14ac:dyDescent="0.25">
      <c r="B38" s="16"/>
      <c r="C38" s="16"/>
      <c r="D38" s="30"/>
      <c r="E38" s="16"/>
      <c r="F38" s="30"/>
      <c r="G38" s="30"/>
    </row>
    <row r="39" spans="2:7" ht="12.75" customHeight="1" x14ac:dyDescent="0.25">
      <c r="B39" s="16"/>
      <c r="C39" s="16"/>
      <c r="D39" s="30"/>
      <c r="E39" s="16"/>
      <c r="F39" s="30"/>
      <c r="G39" s="30"/>
    </row>
    <row r="40" spans="2:7" ht="12.75" customHeight="1" x14ac:dyDescent="0.25"/>
    <row r="41" spans="2:7" ht="12.75" customHeight="1" x14ac:dyDescent="0.25"/>
    <row r="42" spans="2:7" ht="12.75" customHeight="1" x14ac:dyDescent="0.25"/>
    <row r="43" spans="2:7" ht="12.75" customHeight="1" x14ac:dyDescent="0.25"/>
    <row r="44" spans="2:7" ht="12.75" customHeight="1" x14ac:dyDescent="0.25"/>
    <row r="45" spans="2:7" ht="12.75" customHeight="1" x14ac:dyDescent="0.25"/>
    <row r="46" spans="2:7" ht="12.75" customHeight="1" x14ac:dyDescent="0.25"/>
    <row r="47" spans="2:7" ht="12.75" customHeight="1" x14ac:dyDescent="0.25"/>
    <row r="48" spans="2:7" ht="12.75" customHeight="1" x14ac:dyDescent="0.25"/>
    <row r="49" ht="12.75" customHeight="1" x14ac:dyDescent="0.25"/>
    <row r="50" ht="12.75" customHeight="1" x14ac:dyDescent="0.25"/>
  </sheetData>
  <mergeCells count="4">
    <mergeCell ref="E4:G5"/>
    <mergeCell ref="B9:C9"/>
    <mergeCell ref="D9:D10"/>
    <mergeCell ref="B28:D28"/>
  </mergeCells>
  <pageMargins left="0.7" right="0.7" top="0.75" bottom="0.75" header="0.3" footer="0.3"/>
  <pageSetup paperSize="9" orientation="portrait" r:id="rId1"/>
  <headerFooter>
    <oddHeader>&amp;RSide 10 af 12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A41B-08CD-4D83-B5BA-E5DCDE9BE200}">
  <sheetPr>
    <tabColor theme="7" tint="0.39997558519241921"/>
  </sheetPr>
  <dimension ref="A1:I101"/>
  <sheetViews>
    <sheetView view="pageLayout" topLeftCell="B1" zoomScaleNormal="100" workbookViewId="0">
      <selection activeCell="E4" sqref="E4:G5"/>
    </sheetView>
  </sheetViews>
  <sheetFormatPr defaultColWidth="9.140625" defaultRowHeight="12.75" outlineLevelCol="1" x14ac:dyDescent="0.2"/>
  <cols>
    <col min="1" max="1" width="9.140625" style="16" hidden="1" customWidth="1" outlineLevel="1"/>
    <col min="2" max="2" width="10.85546875" style="16" customWidth="1" collapsed="1"/>
    <col min="3" max="3" width="16.85546875" style="16" customWidth="1"/>
    <col min="4" max="4" width="9.140625" style="30"/>
    <col min="5" max="5" width="12.5703125" style="16" customWidth="1"/>
    <col min="6" max="6" width="18.28515625" style="30" customWidth="1"/>
    <col min="7" max="7" width="16.28515625" style="30" customWidth="1"/>
    <col min="8" max="16384" width="9.140625" style="16"/>
  </cols>
  <sheetData>
    <row r="1" spans="1:9" ht="12.75" customHeight="1" x14ac:dyDescent="0.2"/>
    <row r="2" spans="1:9" ht="12.75" customHeight="1" x14ac:dyDescent="0.2">
      <c r="B2" s="1" t="str">
        <f>_xlfn.CONCAT("Opdateret ", Revisorerklæring!A6)</f>
        <v>Opdateret 14.01.2025</v>
      </c>
    </row>
    <row r="3" spans="1:9" ht="12.75" customHeight="1" x14ac:dyDescent="0.2">
      <c r="B3" s="1"/>
    </row>
    <row r="4" spans="1:9" ht="12.75" customHeight="1" x14ac:dyDescent="0.2">
      <c r="B4" s="2" t="s">
        <v>55</v>
      </c>
      <c r="E4" s="59" t="str">
        <f>+_xlfn.CONCAT("Opgørelsen skal være Danske Sortsejere i hænde senest ",Revisorerklæring!A5," ",Revisorerklæring!A4)</f>
        <v>Opgørelsen skal være Danske Sortsejere i hænde senest  Mandag den 2. juni 2025</v>
      </c>
      <c r="F4" s="59"/>
      <c r="G4" s="59"/>
      <c r="H4" s="17"/>
      <c r="I4" s="17"/>
    </row>
    <row r="5" spans="1:9" x14ac:dyDescent="0.2">
      <c r="B5" s="2" t="s">
        <v>56</v>
      </c>
      <c r="E5" s="59"/>
      <c r="F5" s="59"/>
      <c r="G5" s="59"/>
      <c r="H5" s="17"/>
      <c r="I5" s="17"/>
    </row>
    <row r="6" spans="1:9" ht="12.75" customHeight="1" x14ac:dyDescent="0.2">
      <c r="B6" s="2" t="s">
        <v>57</v>
      </c>
    </row>
    <row r="7" spans="1:9" ht="12.75" customHeight="1" x14ac:dyDescent="0.2"/>
    <row r="8" spans="1:9" ht="12.75" customHeight="1" x14ac:dyDescent="0.2">
      <c r="B8" s="16" t="str">
        <f>+_xlfn.CONCAT("Opgørelse over salg af afgiftspligtig SORTSBLANDINGER Høstår ",Revisorerklæring!A1)</f>
        <v>Opgørelse over salg af afgiftspligtig SORTSBLANDINGER Høstår 2024/25</v>
      </c>
    </row>
    <row r="9" spans="1:9" ht="12.75" customHeight="1" x14ac:dyDescent="0.2">
      <c r="B9" s="62" t="s">
        <v>13</v>
      </c>
      <c r="C9" s="63"/>
      <c r="D9" s="61" t="s">
        <v>70</v>
      </c>
    </row>
    <row r="10" spans="1:9" ht="12.75" customHeight="1" x14ac:dyDescent="0.2">
      <c r="B10" s="18" t="s">
        <v>65</v>
      </c>
      <c r="C10" s="20" t="s">
        <v>66</v>
      </c>
      <c r="D10" s="61"/>
      <c r="E10" s="21" t="s">
        <v>67</v>
      </c>
      <c r="F10" s="23" t="s">
        <v>68</v>
      </c>
      <c r="G10" s="23" t="s">
        <v>69</v>
      </c>
    </row>
    <row r="11" spans="1:9" ht="12.75" customHeight="1" x14ac:dyDescent="0.2">
      <c r="A11" s="16" t="e" cm="1">
        <f t="array" ref="A11">+_xlfn.IFS(B11=#REF!,#REF!,B11=#REF!,#REF!,B11=#REF!,#REF!,B11=#REF!,#REF!,B11=#REF!,#REF!,B11=#REF!,#REF!,B11=#REF!,#REF!,B11=#REF!,#REF!,B11=#REF!,#REF!,B11=#REF!,#REF!,B11=#REF!,#REF!,B11=#REF!,#REF!)</f>
        <v>#REF!</v>
      </c>
      <c r="B11" s="22"/>
      <c r="C11" s="32" t="s">
        <v>239</v>
      </c>
      <c r="D11" s="22"/>
      <c r="E11" s="18"/>
      <c r="F11" s="22"/>
      <c r="G11" s="22"/>
    </row>
    <row r="12" spans="1:9" ht="12.75" customHeight="1" x14ac:dyDescent="0.2">
      <c r="B12" s="45" t="str">
        <f>_xlfn.XLOOKUP(C12,VÅRBYG!C:C,VÅRBYG!B:B)</f>
        <v>27 22 93 79</v>
      </c>
      <c r="C12" s="40" t="s">
        <v>130</v>
      </c>
      <c r="D12" s="41">
        <f>_xlfn.XLOOKUP(C12,VÅRBYG!C:C,VÅRBYG!D:D)</f>
        <v>67</v>
      </c>
      <c r="E12" s="40">
        <f>_xlfn.XLOOKUP(C12,VÅRBYG!C:C,VÅRBYG!E:E)</f>
        <v>10575202</v>
      </c>
      <c r="F12" s="41"/>
      <c r="G12" s="41">
        <f>+D12*F12/100</f>
        <v>0</v>
      </c>
    </row>
    <row r="13" spans="1:9" ht="12.75" customHeight="1" x14ac:dyDescent="0.2">
      <c r="B13" s="45" t="str">
        <f>_xlfn.XLOOKUP(C13,VÅRBYG!C:C,VÅRBYG!B:B)</f>
        <v>27 22 93 79</v>
      </c>
      <c r="C13" s="40" t="s">
        <v>131</v>
      </c>
      <c r="D13" s="41">
        <f>_xlfn.XLOOKUP(C13,VÅRBYG!C:C,VÅRBYG!D:D)</f>
        <v>67</v>
      </c>
      <c r="E13" s="40">
        <f>_xlfn.XLOOKUP(C13,VÅRBYG!C:C,VÅRBYG!E:E)</f>
        <v>10574202</v>
      </c>
      <c r="F13" s="41"/>
      <c r="G13" s="41">
        <f>+D13*F13/100</f>
        <v>0</v>
      </c>
    </row>
    <row r="14" spans="1:9" ht="12.75" customHeight="1" x14ac:dyDescent="0.2">
      <c r="B14" s="45" t="str">
        <f>_xlfn.XLOOKUP(C14,VÅRBYG!C:C,VÅRBYG!B:B)</f>
        <v>27 22 93 79</v>
      </c>
      <c r="C14" s="40" t="s">
        <v>240</v>
      </c>
      <c r="D14" s="41">
        <f>_xlfn.XLOOKUP(C14,VÅRBYG!C:C,VÅRBYG!D:D)</f>
        <v>64</v>
      </c>
      <c r="E14" s="40">
        <f>_xlfn.XLOOKUP(C14,VÅRBYG!C:C,VÅRBYG!E:E)</f>
        <v>10570202</v>
      </c>
      <c r="F14" s="41"/>
      <c r="G14" s="41">
        <f>+D14*F14/100</f>
        <v>0</v>
      </c>
    </row>
    <row r="15" spans="1:9" ht="12.75" customHeight="1" x14ac:dyDescent="0.2">
      <c r="B15" s="22"/>
      <c r="C15" s="32" t="s">
        <v>241</v>
      </c>
      <c r="D15" s="33"/>
      <c r="E15" s="18"/>
      <c r="F15" s="22"/>
      <c r="G15" s="22"/>
    </row>
    <row r="16" spans="1:9" ht="12.75" customHeight="1" x14ac:dyDescent="0.2">
      <c r="B16" s="45" t="str">
        <f>_xlfn.XLOOKUP(C16,VÅRBYG!C:C,VÅRBYG!B:B)</f>
        <v>14 79 72 46</v>
      </c>
      <c r="C16" s="40" t="s">
        <v>166</v>
      </c>
      <c r="D16" s="41">
        <f>_xlfn.XLOOKUP(C16,VÅRBYG!C:C,VÅRBYG!D:D)</f>
        <v>68</v>
      </c>
      <c r="E16" s="40">
        <f>_xlfn.XLOOKUP(C16,VÅRBYG!C:C,VÅRBYG!E:E)</f>
        <v>15503202</v>
      </c>
      <c r="F16" s="41"/>
      <c r="G16" s="41">
        <f>+D16*F16/100</f>
        <v>0</v>
      </c>
    </row>
    <row r="17" spans="2:7" ht="12.75" customHeight="1" x14ac:dyDescent="0.2">
      <c r="B17" s="45" t="str">
        <f>_xlfn.XLOOKUP(C17,VÅRBYG!C:C,VÅRBYG!B:B)</f>
        <v>14 79 72 46</v>
      </c>
      <c r="C17" s="40" t="s">
        <v>141</v>
      </c>
      <c r="D17" s="41">
        <f>_xlfn.XLOOKUP(C17,VÅRBYG!C:C,VÅRBYG!D:D)</f>
        <v>68</v>
      </c>
      <c r="E17" s="40">
        <f>_xlfn.XLOOKUP(C17,VÅRBYG!C:C,VÅRBYG!E:E)</f>
        <v>15508202</v>
      </c>
      <c r="F17" s="41"/>
      <c r="G17" s="41">
        <f>+D17*F17/100</f>
        <v>0</v>
      </c>
    </row>
    <row r="18" spans="2:7" ht="12.75" customHeight="1" x14ac:dyDescent="0.2">
      <c r="B18" s="45" t="str">
        <f>_xlfn.XLOOKUP(C18,VÅRBYG!C:C,VÅRBYG!B:B)</f>
        <v>14 79 72 46</v>
      </c>
      <c r="C18" s="40" t="s">
        <v>142</v>
      </c>
      <c r="D18" s="41">
        <f>_xlfn.XLOOKUP(C18,VÅRBYG!C:C,VÅRBYG!D:D)</f>
        <v>67</v>
      </c>
      <c r="E18" s="40">
        <f>_xlfn.XLOOKUP(C18,VÅRBYG!C:C,VÅRBYG!E:E)</f>
        <v>15527202</v>
      </c>
      <c r="F18" s="41"/>
      <c r="G18" s="41">
        <f>+D18*F18/100</f>
        <v>0</v>
      </c>
    </row>
    <row r="19" spans="2:7" ht="12.75" customHeight="1" x14ac:dyDescent="0.2">
      <c r="B19" s="22"/>
      <c r="C19" s="32" t="s">
        <v>242</v>
      </c>
      <c r="D19" s="33"/>
      <c r="E19" s="18"/>
      <c r="F19" s="22"/>
      <c r="G19" s="22"/>
    </row>
    <row r="20" spans="2:7" ht="12.75" customHeight="1" x14ac:dyDescent="0.2">
      <c r="B20" s="45" t="str">
        <f>_xlfn.XLOOKUP(C20,VÅRBYG!C:C,VÅRBYG!B:B)</f>
        <v>27 22 93 79</v>
      </c>
      <c r="C20" s="40" t="s">
        <v>130</v>
      </c>
      <c r="D20" s="41">
        <f>_xlfn.XLOOKUP(C20,VÅRBYG!C:C,VÅRBYG!D:D)</f>
        <v>67</v>
      </c>
      <c r="E20" s="40">
        <f>_xlfn.XLOOKUP(C20,VÅRBYG!C:C,VÅRBYG!E:E)</f>
        <v>10575202</v>
      </c>
      <c r="F20" s="41"/>
      <c r="G20" s="41">
        <f>+D20*F20/100</f>
        <v>0</v>
      </c>
    </row>
    <row r="21" spans="2:7" ht="12.75" customHeight="1" x14ac:dyDescent="0.2">
      <c r="B21" s="45" t="str">
        <f>_xlfn.XLOOKUP(C21,VÅRBYG!C:C,VÅRBYG!B:B)</f>
        <v>27 22 93 79</v>
      </c>
      <c r="C21" s="40" t="s">
        <v>180</v>
      </c>
      <c r="D21" s="41">
        <f>_xlfn.XLOOKUP(C21,VÅRBYG!C:C,VÅRBYG!D:D)</f>
        <v>67</v>
      </c>
      <c r="E21" s="40">
        <f>_xlfn.XLOOKUP(C21,VÅRBYG!C:C,VÅRBYG!E:E)</f>
        <v>10544202</v>
      </c>
      <c r="F21" s="41"/>
      <c r="G21" s="41">
        <f>+D21*F21/100</f>
        <v>0</v>
      </c>
    </row>
    <row r="22" spans="2:7" ht="12.75" customHeight="1" x14ac:dyDescent="0.2">
      <c r="B22" s="45" t="str">
        <f>_xlfn.XLOOKUP(C22,VÅRBYG!C:C,VÅRBYG!B:B)</f>
        <v>27 22 93 79</v>
      </c>
      <c r="C22" s="40" t="s">
        <v>240</v>
      </c>
      <c r="D22" s="41">
        <f>_xlfn.XLOOKUP(C22,VÅRBYG!C:C,VÅRBYG!D:D)</f>
        <v>64</v>
      </c>
      <c r="E22" s="40">
        <f>_xlfn.XLOOKUP(C22,VÅRBYG!C:C,VÅRBYG!E:E)</f>
        <v>10570202</v>
      </c>
      <c r="F22" s="41"/>
      <c r="G22" s="41">
        <f>+D22*F22/100</f>
        <v>0</v>
      </c>
    </row>
    <row r="23" spans="2:7" ht="12.75" customHeight="1" x14ac:dyDescent="0.2">
      <c r="B23" s="22"/>
      <c r="C23" s="32" t="s">
        <v>243</v>
      </c>
      <c r="D23" s="33"/>
      <c r="E23" s="18"/>
      <c r="F23" s="22"/>
      <c r="G23" s="22"/>
    </row>
    <row r="24" spans="2:7" ht="12.75" customHeight="1" x14ac:dyDescent="0.2">
      <c r="B24" s="45" t="str">
        <f>_xlfn.XLOOKUP(C24,VÅRBYG!C:C,VÅRBYG!B:B)</f>
        <v>27 22 93 79</v>
      </c>
      <c r="C24" s="40" t="s">
        <v>130</v>
      </c>
      <c r="D24" s="41">
        <f>_xlfn.XLOOKUP(C24,VÅRBYG!C:C,VÅRBYG!D:D)</f>
        <v>67</v>
      </c>
      <c r="E24" s="40">
        <f>_xlfn.XLOOKUP(C24,VÅRBYG!C:C,VÅRBYG!E:E)</f>
        <v>10575202</v>
      </c>
      <c r="F24" s="41"/>
      <c r="G24" s="41">
        <f>+D24*F24/100</f>
        <v>0</v>
      </c>
    </row>
    <row r="25" spans="2:7" ht="12.75" customHeight="1" x14ac:dyDescent="0.2">
      <c r="B25" s="45" t="str">
        <f>_xlfn.XLOOKUP(C25,VÅRBYG!C:C,VÅRBYG!B:B)</f>
        <v>27 22 93 79</v>
      </c>
      <c r="C25" s="40" t="s">
        <v>223</v>
      </c>
      <c r="D25" s="41">
        <f>_xlfn.XLOOKUP(C25,VÅRBYG!C:C,VÅRBYG!D:D)</f>
        <v>67</v>
      </c>
      <c r="E25" s="40">
        <f>_xlfn.XLOOKUP(C25,VÅRBYG!C:C,VÅRBYG!E:E)</f>
        <v>10512202</v>
      </c>
      <c r="F25" s="41"/>
      <c r="G25" s="41">
        <f>+D25*F25/100</f>
        <v>0</v>
      </c>
    </row>
    <row r="26" spans="2:7" ht="12.75" customHeight="1" x14ac:dyDescent="0.2">
      <c r="B26" s="45" t="str">
        <f>_xlfn.XLOOKUP(C26,VÅRBYG!C:C,VÅRBYG!B:B)</f>
        <v>27 22 93 79</v>
      </c>
      <c r="C26" s="40" t="s">
        <v>240</v>
      </c>
      <c r="D26" s="41">
        <f>_xlfn.XLOOKUP(C26,VÅRBYG!C:C,VÅRBYG!D:D)</f>
        <v>64</v>
      </c>
      <c r="E26" s="40">
        <f>_xlfn.XLOOKUP(C26,VÅRBYG!C:C,VÅRBYG!E:E)</f>
        <v>10570202</v>
      </c>
      <c r="F26" s="41"/>
      <c r="G26" s="41">
        <f>+D26*F26/100</f>
        <v>0</v>
      </c>
    </row>
    <row r="27" spans="2:7" ht="12.75" customHeight="1" x14ac:dyDescent="0.2">
      <c r="B27" s="22"/>
      <c r="C27" s="32" t="s">
        <v>244</v>
      </c>
      <c r="D27" s="33"/>
      <c r="E27" s="18"/>
      <c r="F27" s="22"/>
      <c r="G27" s="22"/>
    </row>
    <row r="28" spans="2:7" ht="12.75" customHeight="1" x14ac:dyDescent="0.2">
      <c r="B28" s="45" t="str">
        <f>_xlfn.XLOOKUP(C28,VÅRBYG!C:C,VÅRBYG!B:B)</f>
        <v>27 22 93 79</v>
      </c>
      <c r="C28" s="40" t="s">
        <v>129</v>
      </c>
      <c r="D28" s="41">
        <f>_xlfn.XLOOKUP(C28,VÅRBYG!C:C,VÅRBYG!D:D)</f>
        <v>64</v>
      </c>
      <c r="E28" s="40">
        <f>_xlfn.XLOOKUP(C28,VÅRBYG!C:C,VÅRBYG!E:E)</f>
        <v>10551202</v>
      </c>
      <c r="F28" s="41"/>
      <c r="G28" s="41">
        <f>+D28*F28/100</f>
        <v>0</v>
      </c>
    </row>
    <row r="29" spans="2:7" ht="12.75" customHeight="1" x14ac:dyDescent="0.2">
      <c r="B29" s="45" t="str">
        <f>_xlfn.XLOOKUP(C29,VÅRBYG!C:C,VÅRBYG!B:B)</f>
        <v>27 22 93 79</v>
      </c>
      <c r="C29" s="40" t="s">
        <v>223</v>
      </c>
      <c r="D29" s="41">
        <f>_xlfn.XLOOKUP(C29,VÅRBYG!C:C,VÅRBYG!D:D)</f>
        <v>67</v>
      </c>
      <c r="E29" s="40">
        <f>_xlfn.XLOOKUP(C29,VÅRBYG!C:C,VÅRBYG!E:E)</f>
        <v>10512202</v>
      </c>
      <c r="F29" s="41"/>
      <c r="G29" s="41">
        <f>+D29*F29/100</f>
        <v>0</v>
      </c>
    </row>
    <row r="30" spans="2:7" ht="12.75" customHeight="1" x14ac:dyDescent="0.2">
      <c r="B30" s="45" t="str">
        <f>_xlfn.XLOOKUP(C30,VÅRBYG!C:C,VÅRBYG!B:B)</f>
        <v>27 22 93 79</v>
      </c>
      <c r="C30" s="40" t="s">
        <v>240</v>
      </c>
      <c r="D30" s="41">
        <f>_xlfn.XLOOKUP(C30,VÅRBYG!C:C,VÅRBYG!D:D)</f>
        <v>64</v>
      </c>
      <c r="E30" s="40">
        <f>_xlfn.XLOOKUP(C30,VÅRBYG!C:C,VÅRBYG!E:E)</f>
        <v>10570202</v>
      </c>
      <c r="F30" s="41"/>
      <c r="G30" s="41">
        <f>+D30*F30/100</f>
        <v>0</v>
      </c>
    </row>
    <row r="31" spans="2:7" ht="12.75" customHeight="1" x14ac:dyDescent="0.2">
      <c r="B31" s="22"/>
      <c r="C31" s="32" t="s">
        <v>245</v>
      </c>
      <c r="D31" s="33"/>
      <c r="E31" s="18"/>
      <c r="F31" s="22"/>
      <c r="G31" s="22"/>
    </row>
    <row r="32" spans="2:7" ht="12.75" customHeight="1" x14ac:dyDescent="0.2">
      <c r="B32" s="45" t="str">
        <f>_xlfn.XLOOKUP(C32,VÅRBYG!C:C,VÅRBYG!B:B)</f>
        <v>27 22 93 79</v>
      </c>
      <c r="C32" s="40" t="s">
        <v>130</v>
      </c>
      <c r="D32" s="41">
        <f>_xlfn.XLOOKUP(C32,VÅRBYG!C:C,VÅRBYG!D:D)</f>
        <v>67</v>
      </c>
      <c r="E32" s="40">
        <f>_xlfn.XLOOKUP(C32,VÅRBYG!C:C,VÅRBYG!E:E)</f>
        <v>10575202</v>
      </c>
      <c r="F32" s="41"/>
      <c r="G32" s="41">
        <f>+D32*F32/100</f>
        <v>0</v>
      </c>
    </row>
    <row r="33" spans="2:7" ht="12.75" customHeight="1" x14ac:dyDescent="0.2">
      <c r="B33" s="45" t="str">
        <f>_xlfn.XLOOKUP(C33,VÅRBYG!C:C,VÅRBYG!B:B)</f>
        <v>27 22 93 79</v>
      </c>
      <c r="C33" s="40" t="s">
        <v>223</v>
      </c>
      <c r="D33" s="41">
        <f>_xlfn.XLOOKUP(C33,VÅRBYG!C:C,VÅRBYG!D:D)</f>
        <v>67</v>
      </c>
      <c r="E33" s="40">
        <f>_xlfn.XLOOKUP(C33,VÅRBYG!C:C,VÅRBYG!E:E)</f>
        <v>10512202</v>
      </c>
      <c r="F33" s="41"/>
      <c r="G33" s="41">
        <f>+D33*F33/100</f>
        <v>0</v>
      </c>
    </row>
    <row r="34" spans="2:7" ht="12.75" customHeight="1" x14ac:dyDescent="0.2">
      <c r="B34" s="45" t="str">
        <f>_xlfn.XLOOKUP(C34,VÅRBYG!C:C,VÅRBYG!B:B)</f>
        <v>27 22 93 79</v>
      </c>
      <c r="C34" s="40" t="s">
        <v>131</v>
      </c>
      <c r="D34" s="41">
        <f>_xlfn.XLOOKUP(C34,VÅRBYG!C:C,VÅRBYG!D:D)</f>
        <v>67</v>
      </c>
      <c r="E34" s="40">
        <f>_xlfn.XLOOKUP(C34,VÅRBYG!C:C,VÅRBYG!E:E)</f>
        <v>10574202</v>
      </c>
      <c r="F34" s="41"/>
      <c r="G34" s="41">
        <f>+D34*F34/100</f>
        <v>0</v>
      </c>
    </row>
    <row r="35" spans="2:7" ht="12.75" customHeight="1" x14ac:dyDescent="0.2">
      <c r="B35" s="22"/>
      <c r="C35" s="32" t="s">
        <v>246</v>
      </c>
      <c r="D35" s="33"/>
      <c r="E35" s="18"/>
      <c r="F35" s="22"/>
      <c r="G35" s="22"/>
    </row>
    <row r="36" spans="2:7" ht="12.75" customHeight="1" x14ac:dyDescent="0.2">
      <c r="B36" s="45" t="str">
        <f>_xlfn.XLOOKUP(C36,VÅRBYG!C:C,VÅRBYG!B:B)</f>
        <v>14 79 72 46</v>
      </c>
      <c r="C36" s="40" t="s">
        <v>247</v>
      </c>
      <c r="D36" s="41">
        <f>_xlfn.XLOOKUP(C36,VÅRBYG!C:C,VÅRBYG!D:D)</f>
        <v>68</v>
      </c>
      <c r="E36" s="40">
        <f>_xlfn.XLOOKUP(C36,VÅRBYG!C:C,VÅRBYG!E:E)</f>
        <v>15509202</v>
      </c>
      <c r="F36" s="41"/>
      <c r="G36" s="41">
        <f>+D36*F36/100</f>
        <v>0</v>
      </c>
    </row>
    <row r="37" spans="2:7" ht="12.75" customHeight="1" x14ac:dyDescent="0.2">
      <c r="B37" s="45" t="str">
        <f>_xlfn.XLOOKUP(C37,VÅRBYG!C:C,VÅRBYG!B:B)</f>
        <v>14 79 72 46</v>
      </c>
      <c r="C37" s="40" t="s">
        <v>166</v>
      </c>
      <c r="D37" s="41">
        <f>_xlfn.XLOOKUP(C37,VÅRBYG!C:C,VÅRBYG!D:D)</f>
        <v>68</v>
      </c>
      <c r="E37" s="40">
        <f>_xlfn.XLOOKUP(C37,VÅRBYG!C:C,VÅRBYG!E:E)</f>
        <v>15503202</v>
      </c>
      <c r="F37" s="41"/>
      <c r="G37" s="41">
        <f>+D37*F37/100</f>
        <v>0</v>
      </c>
    </row>
    <row r="38" spans="2:7" ht="12.75" customHeight="1" x14ac:dyDescent="0.2">
      <c r="B38" s="45" t="str">
        <f>_xlfn.XLOOKUP(C38,VÅRBYG!C:C,VÅRBYG!B:B)</f>
        <v>14 79 72 46</v>
      </c>
      <c r="C38" s="40" t="s">
        <v>142</v>
      </c>
      <c r="D38" s="41">
        <f>_xlfn.XLOOKUP(C38,VÅRBYG!C:C,VÅRBYG!D:D)</f>
        <v>67</v>
      </c>
      <c r="E38" s="40">
        <f>_xlfn.XLOOKUP(C38,VÅRBYG!C:C,VÅRBYG!E:E)</f>
        <v>15527202</v>
      </c>
      <c r="F38" s="41"/>
      <c r="G38" s="41">
        <f>+D38*F38/100</f>
        <v>0</v>
      </c>
    </row>
    <row r="39" spans="2:7" ht="12.75" customHeight="1" x14ac:dyDescent="0.2">
      <c r="B39" s="22"/>
      <c r="C39" s="32" t="s">
        <v>248</v>
      </c>
      <c r="D39" s="33"/>
      <c r="E39" s="18"/>
      <c r="F39" s="22"/>
      <c r="G39" s="22"/>
    </row>
    <row r="40" spans="2:7" ht="12.75" customHeight="1" x14ac:dyDescent="0.2">
      <c r="B40" s="45" t="str">
        <f>_xlfn.XLOOKUP(C40,VÅRBYG!C:C,VÅRBYG!B:B)</f>
        <v>14 79 72 46</v>
      </c>
      <c r="C40" s="40" t="s">
        <v>247</v>
      </c>
      <c r="D40" s="41">
        <f>_xlfn.XLOOKUP(C40,VÅRBYG!C:C,VÅRBYG!D:D)</f>
        <v>68</v>
      </c>
      <c r="E40" s="40">
        <f>_xlfn.XLOOKUP(C40,VÅRBYG!C:C,VÅRBYG!E:E)</f>
        <v>15509202</v>
      </c>
      <c r="F40" s="41"/>
      <c r="G40" s="41">
        <f>+D40*F40/100</f>
        <v>0</v>
      </c>
    </row>
    <row r="41" spans="2:7" ht="12.75" customHeight="1" x14ac:dyDescent="0.2">
      <c r="B41" s="45" t="str">
        <f>_xlfn.XLOOKUP(C41,VÅRBYG!C:C,VÅRBYG!B:B)</f>
        <v>14 79 72 46</v>
      </c>
      <c r="C41" s="40" t="s">
        <v>141</v>
      </c>
      <c r="D41" s="41">
        <f>_xlfn.XLOOKUP(C41,VÅRBYG!C:C,VÅRBYG!D:D)</f>
        <v>68</v>
      </c>
      <c r="E41" s="40">
        <f>_xlfn.XLOOKUP(C41,VÅRBYG!C:C,VÅRBYG!E:E)</f>
        <v>15508202</v>
      </c>
      <c r="F41" s="41"/>
      <c r="G41" s="41">
        <f>+D41*F41/100</f>
        <v>0</v>
      </c>
    </row>
    <row r="42" spans="2:7" ht="12.75" customHeight="1" x14ac:dyDescent="0.2">
      <c r="B42" s="45" t="str">
        <f>_xlfn.XLOOKUP(C42,VÅRBYG!C:C,VÅRBYG!B:B)</f>
        <v>14 79 72 46</v>
      </c>
      <c r="C42" s="40" t="s">
        <v>142</v>
      </c>
      <c r="D42" s="41">
        <f>_xlfn.XLOOKUP(C42,VÅRBYG!C:C,VÅRBYG!D:D)</f>
        <v>67</v>
      </c>
      <c r="E42" s="40">
        <f>_xlfn.XLOOKUP(C42,VÅRBYG!C:C,VÅRBYG!E:E)</f>
        <v>15527202</v>
      </c>
      <c r="F42" s="41"/>
      <c r="G42" s="41">
        <f>+D42*F42/100</f>
        <v>0</v>
      </c>
    </row>
    <row r="43" spans="2:7" ht="12.75" customHeight="1" x14ac:dyDescent="0.2">
      <c r="B43" s="22"/>
      <c r="C43" s="32" t="s">
        <v>249</v>
      </c>
      <c r="D43" s="33"/>
      <c r="E43" s="18"/>
      <c r="F43" s="22"/>
      <c r="G43" s="22"/>
    </row>
    <row r="44" spans="2:7" ht="12.75" customHeight="1" x14ac:dyDescent="0.2">
      <c r="B44" s="45" t="str">
        <f>_xlfn.XLOOKUP(C44,VÅRBYG!C:C,VÅRBYG!B:B)</f>
        <v>14 79 72 46</v>
      </c>
      <c r="C44" s="40" t="s">
        <v>247</v>
      </c>
      <c r="D44" s="41">
        <f>_xlfn.XLOOKUP(C44,VÅRBYG!C:C,VÅRBYG!D:D)</f>
        <v>68</v>
      </c>
      <c r="E44" s="40">
        <f>_xlfn.XLOOKUP(C44,VÅRBYG!C:C,VÅRBYG!E:E)</f>
        <v>15509202</v>
      </c>
      <c r="F44" s="41"/>
      <c r="G44" s="41">
        <f>+D44*F44/100</f>
        <v>0</v>
      </c>
    </row>
    <row r="45" spans="2:7" ht="12.75" customHeight="1" x14ac:dyDescent="0.2">
      <c r="B45" s="45" t="str">
        <f>_xlfn.XLOOKUP(C45,VÅRBYG!C:C,VÅRBYG!B:B)</f>
        <v>14 79 72 46</v>
      </c>
      <c r="C45" s="40" t="s">
        <v>166</v>
      </c>
      <c r="D45" s="41">
        <f>_xlfn.XLOOKUP(C45,VÅRBYG!C:C,VÅRBYG!D:D)</f>
        <v>68</v>
      </c>
      <c r="E45" s="40">
        <f>_xlfn.XLOOKUP(C45,VÅRBYG!C:C,VÅRBYG!E:E)</f>
        <v>15503202</v>
      </c>
      <c r="F45" s="41"/>
      <c r="G45" s="41">
        <f>+D45*F45/100</f>
        <v>0</v>
      </c>
    </row>
    <row r="46" spans="2:7" ht="12.75" customHeight="1" x14ac:dyDescent="0.2">
      <c r="B46" s="45" t="str">
        <f>_xlfn.XLOOKUP(C46,VÅRBYG!C:C,VÅRBYG!B:B)</f>
        <v>14 79 72 46</v>
      </c>
      <c r="C46" s="40" t="s">
        <v>141</v>
      </c>
      <c r="D46" s="41">
        <f>_xlfn.XLOOKUP(C46,VÅRBYG!C:C,VÅRBYG!D:D)</f>
        <v>68</v>
      </c>
      <c r="E46" s="40">
        <f>_xlfn.XLOOKUP(C46,VÅRBYG!C:C,VÅRBYG!E:E)</f>
        <v>15508202</v>
      </c>
      <c r="F46" s="41"/>
      <c r="G46" s="41">
        <f>+D46*F46/100</f>
        <v>0</v>
      </c>
    </row>
    <row r="47" spans="2:7" ht="12.75" customHeight="1" x14ac:dyDescent="0.2">
      <c r="B47" s="22"/>
      <c r="C47" s="32" t="s">
        <v>250</v>
      </c>
      <c r="D47" s="33"/>
      <c r="E47" s="18"/>
      <c r="F47" s="22"/>
      <c r="G47" s="22"/>
    </row>
    <row r="48" spans="2:7" ht="12.75" customHeight="1" x14ac:dyDescent="0.2">
      <c r="B48" s="45" t="str">
        <f>_xlfn.XLOOKUP(C48,VÅRBYG!C:C,VÅRBYG!B:B)</f>
        <v>30 71 04 95</v>
      </c>
      <c r="C48" s="40" t="s">
        <v>168</v>
      </c>
      <c r="D48" s="41">
        <f>_xlfn.XLOOKUP(C48,VÅRBYG!C:C,VÅRBYG!D:D)</f>
        <v>65</v>
      </c>
      <c r="E48" s="40">
        <f>_xlfn.XLOOKUP(C48,VÅRBYG!C:C,VÅRBYG!E:E)</f>
        <v>28511202</v>
      </c>
      <c r="F48" s="41"/>
      <c r="G48" s="41">
        <f>+D48*F48/100</f>
        <v>0</v>
      </c>
    </row>
    <row r="49" spans="2:7" ht="12.75" customHeight="1" x14ac:dyDescent="0.2">
      <c r="B49" s="45" t="str">
        <f>_xlfn.XLOOKUP(C49,VÅRBYG!C:C,VÅRBYG!B:B)</f>
        <v>30 71 04 95</v>
      </c>
      <c r="C49" s="40" t="s">
        <v>181</v>
      </c>
      <c r="D49" s="41">
        <f>_xlfn.XLOOKUP(C49,VÅRBYG!C:C,VÅRBYG!D:D)</f>
        <v>65</v>
      </c>
      <c r="E49" s="40">
        <f>_xlfn.XLOOKUP(C49,VÅRBYG!C:C,VÅRBYG!E:E)</f>
        <v>28524202</v>
      </c>
      <c r="F49" s="41"/>
      <c r="G49" s="41">
        <f>+D49*F49/100</f>
        <v>0</v>
      </c>
    </row>
    <row r="50" spans="2:7" ht="12.75" customHeight="1" x14ac:dyDescent="0.2">
      <c r="B50" s="45" t="str">
        <f>_xlfn.XLOOKUP(C50,VÅRBYG!C:C,VÅRBYG!B:B)</f>
        <v>29 63 51 96</v>
      </c>
      <c r="C50" s="40" t="s">
        <v>134</v>
      </c>
      <c r="D50" s="41">
        <f>_xlfn.XLOOKUP(C50,VÅRBYG!C:C,VÅRBYG!D:D)</f>
        <v>60</v>
      </c>
      <c r="E50" s="40">
        <f>_xlfn.XLOOKUP(C50,VÅRBYG!C:C,VÅRBYG!E:E)</f>
        <v>20509202</v>
      </c>
      <c r="F50" s="41"/>
      <c r="G50" s="41">
        <f>+D50*F50/100</f>
        <v>0</v>
      </c>
    </row>
    <row r="51" spans="2:7" ht="12.75" customHeight="1" x14ac:dyDescent="0.2">
      <c r="B51" s="22"/>
      <c r="C51" s="32" t="s">
        <v>251</v>
      </c>
      <c r="D51" s="33"/>
      <c r="E51" s="18"/>
      <c r="F51" s="22"/>
      <c r="G51" s="22"/>
    </row>
    <row r="52" spans="2:7" ht="12.75" customHeight="1" x14ac:dyDescent="0.2">
      <c r="B52" s="45" t="str">
        <f>_xlfn.XLOOKUP(C52,VÅRBYG!C:C,VÅRBYG!B:B)</f>
        <v>30 71 04 95</v>
      </c>
      <c r="C52" s="40" t="s">
        <v>168</v>
      </c>
      <c r="D52" s="41">
        <f>_xlfn.XLOOKUP(C52,VÅRBYG!C:C,VÅRBYG!D:D)</f>
        <v>65</v>
      </c>
      <c r="E52" s="40">
        <f>_xlfn.XLOOKUP(C52,VÅRBYG!C:C,VÅRBYG!E:E)</f>
        <v>28511202</v>
      </c>
      <c r="F52" s="41"/>
      <c r="G52" s="41">
        <f>+D52*F52/100</f>
        <v>0</v>
      </c>
    </row>
    <row r="53" spans="2:7" ht="12.75" customHeight="1" x14ac:dyDescent="0.2">
      <c r="B53" s="51" t="str">
        <f>_xlfn.XLOOKUP(C53,VÅRBYG!C:C,VÅRBYG!B:B)</f>
        <v>30 71 04 95</v>
      </c>
      <c r="C53" s="51" t="s">
        <v>252</v>
      </c>
      <c r="D53" s="52">
        <f>_xlfn.XLOOKUP(C53,VÅRBYG!C:C,VÅRBYG!D:D)</f>
        <v>0</v>
      </c>
      <c r="E53" s="51">
        <f>_xlfn.XLOOKUP(C53,VÅRBYG!C:C,VÅRBYG!E:E)</f>
        <v>28509202</v>
      </c>
      <c r="F53" s="52"/>
      <c r="G53" s="52">
        <f>+D53*F53/100</f>
        <v>0</v>
      </c>
    </row>
    <row r="54" spans="2:7" ht="12.75" customHeight="1" x14ac:dyDescent="0.2">
      <c r="B54" s="45" t="str">
        <f>_xlfn.XLOOKUP(C54,VÅRBYG!C:C,VÅRBYG!B:B)</f>
        <v>30 71 04 95</v>
      </c>
      <c r="C54" s="40" t="s">
        <v>181</v>
      </c>
      <c r="D54" s="41">
        <f>_xlfn.XLOOKUP(C54,VÅRBYG!C:C,VÅRBYG!D:D)</f>
        <v>65</v>
      </c>
      <c r="E54" s="40">
        <f>_xlfn.XLOOKUP(C54,VÅRBYG!C:C,VÅRBYG!E:E)</f>
        <v>28524202</v>
      </c>
      <c r="F54" s="41"/>
      <c r="G54" s="41">
        <f>+D54*F54/100</f>
        <v>0</v>
      </c>
    </row>
    <row r="55" spans="2:7" ht="12.75" customHeight="1" x14ac:dyDescent="0.2">
      <c r="B55" s="45" t="str">
        <f>_xlfn.XLOOKUP(C55,VÅRBYG!C:C,VÅRBYG!B:B)</f>
        <v>29 63 51 96</v>
      </c>
      <c r="C55" s="40" t="s">
        <v>134</v>
      </c>
      <c r="D55" s="41">
        <f>_xlfn.XLOOKUP(C55,VÅRBYG!C:C,VÅRBYG!D:D)</f>
        <v>60</v>
      </c>
      <c r="E55" s="40">
        <f>_xlfn.XLOOKUP(C55,VÅRBYG!C:C,VÅRBYG!E:E)</f>
        <v>20509202</v>
      </c>
      <c r="F55" s="41"/>
      <c r="G55" s="41">
        <f>+D55*F55/100</f>
        <v>0</v>
      </c>
    </row>
    <row r="56" spans="2:7" ht="12.75" customHeight="1" x14ac:dyDescent="0.2">
      <c r="B56" s="22"/>
      <c r="C56" s="32" t="s">
        <v>253</v>
      </c>
      <c r="D56" s="33"/>
      <c r="E56" s="18"/>
      <c r="F56" s="22"/>
      <c r="G56" s="22"/>
    </row>
    <row r="57" spans="2:7" ht="12.75" customHeight="1" x14ac:dyDescent="0.2">
      <c r="B57" s="45" t="str">
        <f>_xlfn.XLOOKUP(C57,VÅRBYG!C:C,VÅRBYG!B:B)</f>
        <v>27 22 93 79</v>
      </c>
      <c r="C57" s="40" t="s">
        <v>130</v>
      </c>
      <c r="D57" s="41">
        <f>_xlfn.XLOOKUP(C57,VÅRBYG!C:C,VÅRBYG!D:D)</f>
        <v>67</v>
      </c>
      <c r="E57" s="40">
        <f>_xlfn.XLOOKUP(C57,VÅRBYG!C:C,VÅRBYG!E:E)</f>
        <v>10575202</v>
      </c>
      <c r="F57" s="41"/>
      <c r="G57" s="41">
        <f>+D57*F57/100</f>
        <v>0</v>
      </c>
    </row>
    <row r="58" spans="2:7" ht="12.75" customHeight="1" x14ac:dyDescent="0.2">
      <c r="B58" s="45" t="str">
        <f>_xlfn.XLOOKUP(C58,VÅRBYG!C:C,VÅRBYG!B:B)</f>
        <v>52 97 92 18</v>
      </c>
      <c r="C58" s="40" t="s">
        <v>167</v>
      </c>
      <c r="D58" s="41">
        <f>_xlfn.XLOOKUP(C58,VÅRBYG!C:C,VÅRBYG!D:D)</f>
        <v>65</v>
      </c>
      <c r="E58" s="40">
        <f>_xlfn.XLOOKUP(C58,VÅRBYG!C:C,VÅRBYG!E:E)</f>
        <v>16514202</v>
      </c>
      <c r="F58" s="41"/>
      <c r="G58" s="41">
        <f>+D58*F58/100</f>
        <v>0</v>
      </c>
    </row>
    <row r="59" spans="2:7" ht="12.75" customHeight="1" x14ac:dyDescent="0.2">
      <c r="B59" s="45" t="str">
        <f>_xlfn.XLOOKUP(C59,VÅRBYG!C:C,VÅRBYG!B:B)</f>
        <v>52 97 92 18</v>
      </c>
      <c r="C59" s="40" t="s">
        <v>221</v>
      </c>
      <c r="D59" s="41">
        <f>_xlfn.XLOOKUP(C59,VÅRBYG!C:C,VÅRBYG!D:D)</f>
        <v>65</v>
      </c>
      <c r="E59" s="40">
        <f>_xlfn.XLOOKUP(C59,VÅRBYG!C:C,VÅRBYG!E:E)</f>
        <v>16522202</v>
      </c>
      <c r="F59" s="41"/>
      <c r="G59" s="41">
        <f>+D59*F59/100</f>
        <v>0</v>
      </c>
    </row>
    <row r="60" spans="2:7" ht="12.75" customHeight="1" x14ac:dyDescent="0.2">
      <c r="B60" s="22"/>
      <c r="C60" s="32" t="s">
        <v>254</v>
      </c>
      <c r="D60" s="33"/>
      <c r="E60" s="18"/>
      <c r="F60" s="22"/>
      <c r="G60" s="22"/>
    </row>
    <row r="61" spans="2:7" ht="12.75" customHeight="1" x14ac:dyDescent="0.2">
      <c r="B61" s="45" t="str">
        <f>_xlfn.XLOOKUP(C61,VÅRBYG!C:C,VÅRBYG!B:B)</f>
        <v>52 97 92 18</v>
      </c>
      <c r="C61" s="40" t="s">
        <v>167</v>
      </c>
      <c r="D61" s="41">
        <f>_xlfn.XLOOKUP(C61,VÅRBYG!C:C,VÅRBYG!D:D)</f>
        <v>65</v>
      </c>
      <c r="E61" s="40">
        <f>_xlfn.XLOOKUP(C61,VÅRBYG!C:C,VÅRBYG!E:E)</f>
        <v>16514202</v>
      </c>
      <c r="F61" s="41"/>
      <c r="G61" s="41">
        <f>+D61*F61/100</f>
        <v>0</v>
      </c>
    </row>
    <row r="62" spans="2:7" ht="12.75" customHeight="1" x14ac:dyDescent="0.2">
      <c r="B62" s="45" t="str">
        <f>_xlfn.XLOOKUP(C62,VÅRBYG!C:C,VÅRBYG!B:B)</f>
        <v>30 71 04 95</v>
      </c>
      <c r="C62" s="40" t="s">
        <v>181</v>
      </c>
      <c r="D62" s="41">
        <f>_xlfn.XLOOKUP(C62,VÅRBYG!C:C,VÅRBYG!D:D)</f>
        <v>65</v>
      </c>
      <c r="E62" s="40">
        <f>_xlfn.XLOOKUP(C62,VÅRBYG!C:C,VÅRBYG!E:E)</f>
        <v>28524202</v>
      </c>
      <c r="F62" s="41"/>
      <c r="G62" s="41">
        <f>+D62*F62/100</f>
        <v>0</v>
      </c>
    </row>
    <row r="63" spans="2:7" ht="12.75" customHeight="1" x14ac:dyDescent="0.2">
      <c r="B63" s="45" t="str">
        <f>_xlfn.XLOOKUP(C63,VÅRBYG!C:C,VÅRBYG!B:B)</f>
        <v>52 97 92 18</v>
      </c>
      <c r="C63" s="40" t="s">
        <v>221</v>
      </c>
      <c r="D63" s="41">
        <f>_xlfn.XLOOKUP(C63,VÅRBYG!C:C,VÅRBYG!D:D)</f>
        <v>65</v>
      </c>
      <c r="E63" s="40">
        <f>_xlfn.XLOOKUP(C63,VÅRBYG!C:C,VÅRBYG!E:E)</f>
        <v>16522202</v>
      </c>
      <c r="F63" s="41"/>
      <c r="G63" s="41">
        <f>+D63*F63/100</f>
        <v>0</v>
      </c>
    </row>
    <row r="64" spans="2:7" ht="12.75" customHeight="1" x14ac:dyDescent="0.2">
      <c r="B64" s="22"/>
      <c r="C64" s="32" t="s">
        <v>255</v>
      </c>
      <c r="D64" s="33"/>
      <c r="E64" s="18"/>
      <c r="F64" s="22"/>
      <c r="G64" s="22"/>
    </row>
    <row r="65" spans="2:7" ht="12.75" customHeight="1" x14ac:dyDescent="0.2">
      <c r="B65" s="45" t="str">
        <f>_xlfn.XLOOKUP(C65,VÅRBYG!C:C,VÅRBYG!B:B)</f>
        <v>52 97 92 18</v>
      </c>
      <c r="C65" s="40" t="s">
        <v>167</v>
      </c>
      <c r="D65" s="41">
        <f>_xlfn.XLOOKUP(C65,VÅRBYG!C:C,VÅRBYG!D:D)</f>
        <v>65</v>
      </c>
      <c r="E65" s="40">
        <f>_xlfn.XLOOKUP(C65,VÅRBYG!C:C,VÅRBYG!E:E)</f>
        <v>16514202</v>
      </c>
      <c r="F65" s="41"/>
      <c r="G65" s="41">
        <f>+D65*F65/100</f>
        <v>0</v>
      </c>
    </row>
    <row r="66" spans="2:7" ht="12.75" customHeight="1" x14ac:dyDescent="0.2">
      <c r="B66" s="45" t="str">
        <f>_xlfn.XLOOKUP(C66,VÅRBYG!C:C,VÅRBYG!B:B)</f>
        <v>30 71 04 95</v>
      </c>
      <c r="C66" s="40" t="s">
        <v>181</v>
      </c>
      <c r="D66" s="41">
        <f>_xlfn.XLOOKUP(C66,VÅRBYG!C:C,VÅRBYG!D:D)</f>
        <v>65</v>
      </c>
      <c r="E66" s="40">
        <f>_xlfn.XLOOKUP(C66,VÅRBYG!C:C,VÅRBYG!E:E)</f>
        <v>28524202</v>
      </c>
      <c r="F66" s="41"/>
      <c r="G66" s="41">
        <f>+D66*F66/100</f>
        <v>0</v>
      </c>
    </row>
    <row r="67" spans="2:7" ht="12.75" customHeight="1" x14ac:dyDescent="0.2">
      <c r="B67" s="45" t="str">
        <f>_xlfn.XLOOKUP(C67,VÅRBYG!C:C,VÅRBYG!B:B)</f>
        <v>27 22 93 79</v>
      </c>
      <c r="C67" s="40" t="s">
        <v>240</v>
      </c>
      <c r="D67" s="41">
        <f>_xlfn.XLOOKUP(C67,VÅRBYG!C:C,VÅRBYG!D:D)</f>
        <v>64</v>
      </c>
      <c r="E67" s="40">
        <f>_xlfn.XLOOKUP(C67,VÅRBYG!C:C,VÅRBYG!E:E)</f>
        <v>10570202</v>
      </c>
      <c r="F67" s="41"/>
      <c r="G67" s="41">
        <f>+D67*F67/100</f>
        <v>0</v>
      </c>
    </row>
    <row r="68" spans="2:7" ht="12.75" customHeight="1" x14ac:dyDescent="0.2">
      <c r="B68" s="22"/>
      <c r="C68" s="32" t="s">
        <v>256</v>
      </c>
      <c r="D68" s="33"/>
      <c r="E68" s="18"/>
      <c r="F68" s="22"/>
      <c r="G68" s="22"/>
    </row>
    <row r="69" spans="2:7" ht="12.75" customHeight="1" x14ac:dyDescent="0.2">
      <c r="B69" s="45" t="str">
        <f>_xlfn.XLOOKUP(C69,VÅRBYG!C:C,VÅRBYG!B:B)</f>
        <v>27 22 93 79</v>
      </c>
      <c r="C69" s="40" t="s">
        <v>129</v>
      </c>
      <c r="D69" s="41">
        <f>_xlfn.XLOOKUP(C69,VÅRBYG!C:C,VÅRBYG!D:D)</f>
        <v>64</v>
      </c>
      <c r="E69" s="40">
        <f>_xlfn.XLOOKUP(C69,VÅRBYG!C:C,VÅRBYG!E:E)</f>
        <v>10551202</v>
      </c>
      <c r="F69" s="41"/>
      <c r="G69" s="41">
        <f>+D69*F69/100</f>
        <v>0</v>
      </c>
    </row>
    <row r="70" spans="2:7" ht="12.75" customHeight="1" x14ac:dyDescent="0.2">
      <c r="B70" s="45" t="str">
        <f>_xlfn.XLOOKUP(C70,VÅRBYG!C:C,VÅRBYG!B:B)</f>
        <v>27 22 93 79</v>
      </c>
      <c r="C70" s="40" t="s">
        <v>222</v>
      </c>
      <c r="D70" s="41">
        <f>_xlfn.XLOOKUP(C70,VÅRBYG!C:C,VÅRBYG!D:D)</f>
        <v>67</v>
      </c>
      <c r="E70" s="40">
        <f>_xlfn.XLOOKUP(C70,VÅRBYG!C:C,VÅRBYG!E:E)</f>
        <v>10518202</v>
      </c>
      <c r="F70" s="41"/>
      <c r="G70" s="41">
        <f>+D70*F70/100</f>
        <v>0</v>
      </c>
    </row>
    <row r="71" spans="2:7" ht="12.75" customHeight="1" x14ac:dyDescent="0.2">
      <c r="B71" s="45" t="str">
        <f>_xlfn.XLOOKUP(C71,VÅRBYG!C:C,VÅRBYG!B:B)</f>
        <v>27 22 93 79</v>
      </c>
      <c r="C71" s="40" t="s">
        <v>240</v>
      </c>
      <c r="D71" s="41">
        <f>_xlfn.XLOOKUP(C71,VÅRBYG!C:C,VÅRBYG!D:D)</f>
        <v>64</v>
      </c>
      <c r="E71" s="40">
        <f>_xlfn.XLOOKUP(C71,VÅRBYG!C:C,VÅRBYG!E:E)</f>
        <v>10570202</v>
      </c>
      <c r="F71" s="41"/>
      <c r="G71" s="41">
        <f>+D71*F71/100</f>
        <v>0</v>
      </c>
    </row>
    <row r="72" spans="2:7" ht="12.75" customHeight="1" x14ac:dyDescent="0.2">
      <c r="B72" s="22"/>
      <c r="C72" s="32" t="s">
        <v>257</v>
      </c>
      <c r="D72" s="33"/>
      <c r="E72" s="18"/>
      <c r="F72" s="22"/>
      <c r="G72" s="22"/>
    </row>
    <row r="73" spans="2:7" ht="12.75" customHeight="1" x14ac:dyDescent="0.2">
      <c r="B73" s="45" t="str">
        <f>_xlfn.XLOOKUP(C73,VÅRBYG!C:C,VÅRBYG!B:B)</f>
        <v>27 22 93 79</v>
      </c>
      <c r="C73" s="40" t="s">
        <v>222</v>
      </c>
      <c r="D73" s="41">
        <f>_xlfn.XLOOKUP(C73,VÅRBYG!C:C,VÅRBYG!D:D)</f>
        <v>67</v>
      </c>
      <c r="E73" s="40">
        <f>_xlfn.XLOOKUP(C73,VÅRBYG!C:C,VÅRBYG!E:E)</f>
        <v>10518202</v>
      </c>
      <c r="F73" s="41"/>
      <c r="G73" s="41">
        <f>+D73*F73/100</f>
        <v>0</v>
      </c>
    </row>
    <row r="74" spans="2:7" ht="12.75" customHeight="1" x14ac:dyDescent="0.2">
      <c r="B74" s="45" t="str">
        <f>_xlfn.XLOOKUP(C74,VÅRBYG!C:C,VÅRBYG!B:B)</f>
        <v>27 22 93 79</v>
      </c>
      <c r="C74" s="40" t="s">
        <v>223</v>
      </c>
      <c r="D74" s="41">
        <f>_xlfn.XLOOKUP(C74,VÅRBYG!C:C,VÅRBYG!D:D)</f>
        <v>67</v>
      </c>
      <c r="E74" s="40">
        <f>_xlfn.XLOOKUP(C74,VÅRBYG!C:C,VÅRBYG!E:E)</f>
        <v>10512202</v>
      </c>
      <c r="F74" s="41"/>
      <c r="G74" s="41">
        <f>+D74*F74/100</f>
        <v>0</v>
      </c>
    </row>
    <row r="75" spans="2:7" ht="12.75" customHeight="1" x14ac:dyDescent="0.2">
      <c r="B75" s="45" t="str">
        <f>_xlfn.XLOOKUP(C75,VÅRBYG!C:C,VÅRBYG!B:B)</f>
        <v>27 22 93 79</v>
      </c>
      <c r="C75" s="40" t="s">
        <v>240</v>
      </c>
      <c r="D75" s="41">
        <f>_xlfn.XLOOKUP(C75,VÅRBYG!C:C,VÅRBYG!D:D)</f>
        <v>64</v>
      </c>
      <c r="E75" s="40">
        <f>_xlfn.XLOOKUP(C75,VÅRBYG!C:C,VÅRBYG!E:E)</f>
        <v>10570202</v>
      </c>
      <c r="F75" s="41"/>
      <c r="G75" s="41">
        <f>+D75*F75/100</f>
        <v>0</v>
      </c>
    </row>
    <row r="76" spans="2:7" ht="12.75" customHeight="1" x14ac:dyDescent="0.2">
      <c r="B76" s="22"/>
      <c r="C76" s="32" t="s">
        <v>258</v>
      </c>
      <c r="D76" s="33"/>
      <c r="E76" s="18"/>
      <c r="F76" s="22"/>
      <c r="G76" s="22"/>
    </row>
    <row r="77" spans="2:7" ht="12.75" customHeight="1" x14ac:dyDescent="0.2">
      <c r="B77" s="45" t="str">
        <f>_xlfn.XLOOKUP(C77,VÅRBYG!C:C,VÅRBYG!B:B)</f>
        <v>27 22 93 79</v>
      </c>
      <c r="C77" s="40" t="s">
        <v>129</v>
      </c>
      <c r="D77" s="41">
        <f>_xlfn.XLOOKUP(C77,VÅRBYG!C:C,VÅRBYG!D:D)</f>
        <v>64</v>
      </c>
      <c r="E77" s="40">
        <f>_xlfn.XLOOKUP(C77,VÅRBYG!C:C,VÅRBYG!E:E)</f>
        <v>10551202</v>
      </c>
      <c r="F77" s="41"/>
      <c r="G77" s="41">
        <f>+D77*F77/100</f>
        <v>0</v>
      </c>
    </row>
    <row r="78" spans="2:7" ht="12.75" customHeight="1" x14ac:dyDescent="0.2">
      <c r="B78" s="45" t="str">
        <f>_xlfn.XLOOKUP(C78,VÅRBYG!C:C,VÅRBYG!B:B)</f>
        <v>27 22 93 79</v>
      </c>
      <c r="C78" s="40" t="s">
        <v>222</v>
      </c>
      <c r="D78" s="41">
        <f>_xlfn.XLOOKUP(C78,VÅRBYG!C:C,VÅRBYG!D:D)</f>
        <v>67</v>
      </c>
      <c r="E78" s="40">
        <f>_xlfn.XLOOKUP(C78,VÅRBYG!C:C,VÅRBYG!E:E)</f>
        <v>10518202</v>
      </c>
      <c r="F78" s="41"/>
      <c r="G78" s="41">
        <f>+D78*F78/100</f>
        <v>0</v>
      </c>
    </row>
    <row r="79" spans="2:7" ht="12.75" customHeight="1" x14ac:dyDescent="0.2">
      <c r="B79" s="45" t="str">
        <f>_xlfn.XLOOKUP(C79,VÅRBYG!C:C,VÅRBYG!B:B)</f>
        <v>27 22 93 79</v>
      </c>
      <c r="C79" s="40" t="s">
        <v>240</v>
      </c>
      <c r="D79" s="41">
        <f>_xlfn.XLOOKUP(C79,VÅRBYG!C:C,VÅRBYG!D:D)</f>
        <v>64</v>
      </c>
      <c r="E79" s="40">
        <f>_xlfn.XLOOKUP(C79,VÅRBYG!C:C,VÅRBYG!E:E)</f>
        <v>10570202</v>
      </c>
      <c r="F79" s="41"/>
      <c r="G79" s="41">
        <f>+D79*F79/100</f>
        <v>0</v>
      </c>
    </row>
    <row r="80" spans="2:7" ht="12.75" customHeight="1" x14ac:dyDescent="0.2">
      <c r="B80" s="20" t="s">
        <v>237</v>
      </c>
      <c r="C80" s="25"/>
      <c r="D80" s="26"/>
      <c r="E80" s="18"/>
      <c r="F80" s="22">
        <f>SUM(F11:F79)</f>
        <v>0</v>
      </c>
      <c r="G80" s="22">
        <f>SUM(G11:G79)</f>
        <v>0</v>
      </c>
    </row>
    <row r="81" spans="2:7" ht="12.75" customHeight="1" x14ac:dyDescent="0.2">
      <c r="B81" s="20" t="s">
        <v>177</v>
      </c>
      <c r="C81" s="25"/>
      <c r="D81" s="26"/>
      <c r="E81" s="28" t="s">
        <v>102</v>
      </c>
      <c r="F81" s="31">
        <v>0.25</v>
      </c>
      <c r="G81" s="22">
        <f>+G80*0.25</f>
        <v>0</v>
      </c>
    </row>
    <row r="82" spans="2:7" ht="12.75" customHeight="1" x14ac:dyDescent="0.2">
      <c r="B82" s="54" t="s">
        <v>238</v>
      </c>
      <c r="C82" s="55"/>
      <c r="D82" s="56"/>
      <c r="E82" s="18"/>
      <c r="F82" s="22"/>
      <c r="G82" s="22">
        <f>+G80+G81</f>
        <v>0</v>
      </c>
    </row>
    <row r="83" spans="2:7" ht="12.75" customHeight="1" x14ac:dyDescent="0.2"/>
    <row r="84" spans="2:7" ht="12.75" customHeight="1" x14ac:dyDescent="0.2">
      <c r="B84" s="16" t="s">
        <v>60</v>
      </c>
    </row>
    <row r="85" spans="2:7" ht="12.75" customHeight="1" x14ac:dyDescent="0.2">
      <c r="B85" s="16" t="s">
        <v>61</v>
      </c>
    </row>
    <row r="86" spans="2:7" ht="12.75" customHeight="1" x14ac:dyDescent="0.2">
      <c r="B86" s="16" t="s">
        <v>62</v>
      </c>
    </row>
    <row r="87" spans="2:7" ht="12.75" customHeight="1" x14ac:dyDescent="0.2">
      <c r="B87" s="16" t="s">
        <v>63</v>
      </c>
    </row>
    <row r="88" spans="2:7" ht="12.75" customHeight="1" x14ac:dyDescent="0.2"/>
    <row r="89" spans="2:7" ht="12.75" customHeight="1" x14ac:dyDescent="0.2">
      <c r="B89" s="16" t="s">
        <v>64</v>
      </c>
    </row>
    <row r="90" spans="2:7" ht="12.75" customHeight="1" x14ac:dyDescent="0.2"/>
    <row r="91" spans="2:7" ht="12.75" customHeight="1" x14ac:dyDescent="0.2"/>
    <row r="92" spans="2:7" ht="12.75" customHeight="1" x14ac:dyDescent="0.2"/>
    <row r="93" spans="2:7" ht="12.75" customHeight="1" x14ac:dyDescent="0.2"/>
    <row r="94" spans="2:7" ht="12.75" customHeight="1" x14ac:dyDescent="0.2"/>
    <row r="95" spans="2:7" ht="12.75" customHeight="1" x14ac:dyDescent="0.2"/>
    <row r="96" spans="2:7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</sheetData>
  <mergeCells count="4">
    <mergeCell ref="E4:G5"/>
    <mergeCell ref="B9:C9"/>
    <mergeCell ref="D9:D10"/>
    <mergeCell ref="B82:D82"/>
  </mergeCells>
  <pageMargins left="0.7" right="0.7" top="0.75" bottom="0.75" header="0.3" footer="0.3"/>
  <pageSetup paperSize="9" orientation="portrait" r:id="rId1"/>
  <headerFooter differentFirst="1">
    <oddHeader>&amp;RSide 12 af 12</oddHeader>
    <firstHeader>&amp;RSide 11 af 12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d7e97f-0f0a-4cc5-84a0-c54723178c08">4EYP2EACAHDC-667585323-18624</_dlc_DocId>
    <lcf76f155ced4ddcb4097134ff3c332f xmlns="14956032-ba3b-416e-b930-a98db00dfd7c">
      <Terms xmlns="http://schemas.microsoft.com/office/infopath/2007/PartnerControls"/>
    </lcf76f155ced4ddcb4097134ff3c332f>
    <TaxCatchAll xmlns="4ad7e97f-0f0a-4cc5-84a0-c54723178c08" xsi:nil="true"/>
    <_dlc_DocIdUrl xmlns="4ad7e97f-0f0a-4cc5-84a0-c54723178c08">
      <Url>https://dakofodk.sharepoint.com/sites/Dokumenter/_layouts/15/DocIdRedir.aspx?ID=4EYP2EACAHDC-667585323-18624</Url>
      <Description>4EYP2EACAHDC-667585323-18624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9568DCA1EEB4FA7BA3C74534D4445" ma:contentTypeVersion="17" ma:contentTypeDescription="Opret et nyt dokument." ma:contentTypeScope="" ma:versionID="a436afedea7440205bd06184cc3d0946">
  <xsd:schema xmlns:xsd="http://www.w3.org/2001/XMLSchema" xmlns:xs="http://www.w3.org/2001/XMLSchema" xmlns:p="http://schemas.microsoft.com/office/2006/metadata/properties" xmlns:ns2="4ad7e97f-0f0a-4cc5-84a0-c54723178c08" xmlns:ns3="14956032-ba3b-416e-b930-a98db00dfd7c" targetNamespace="http://schemas.microsoft.com/office/2006/metadata/properties" ma:root="true" ma:fieldsID="1162cee260158799a79707ef177746a2" ns2:_="" ns3:_="">
    <xsd:import namespace="4ad7e97f-0f0a-4cc5-84a0-c54723178c08"/>
    <xsd:import namespace="14956032-ba3b-416e-b930-a98db00dfd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e97f-0f0a-4cc5-84a0-c54723178c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1374d464-54b2-4ff1-a76c-0b45454f59d0}" ma:internalName="TaxCatchAll" ma:showField="CatchAllData" ma:web="4ad7e97f-0f0a-4cc5-84a0-c54723178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56032-ba3b-416e-b930-a98db00df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3059a55d-4c1e-4a8f-9eab-ab270941c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43CC79-0649-42D9-BDB6-B83CAFCFF62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1F82A8-D5E3-456F-B347-706AD3113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CF01CF-C655-4F37-AEDD-5944F6B80BEB}">
  <ds:schemaRefs>
    <ds:schemaRef ds:uri="http://schemas.microsoft.com/office/2006/metadata/properties"/>
    <ds:schemaRef ds:uri="http://schemas.microsoft.com/office/infopath/2007/PartnerControls"/>
    <ds:schemaRef ds:uri="4ad7e97f-0f0a-4cc5-84a0-c54723178c08"/>
    <ds:schemaRef ds:uri="14956032-ba3b-416e-b930-a98db00dfd7c"/>
  </ds:schemaRefs>
</ds:datastoreItem>
</file>

<file path=customXml/itemProps4.xml><?xml version="1.0" encoding="utf-8"?>
<ds:datastoreItem xmlns:ds="http://schemas.openxmlformats.org/officeDocument/2006/customXml" ds:itemID="{04D5DD74-E86E-4555-9F7C-57FAAE576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e97f-0f0a-4cc5-84a0-c54723178c08"/>
    <ds:schemaRef ds:uri="14956032-ba3b-416e-b930-a98db00df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Revisorerklæring</vt:lpstr>
      <vt:lpstr>BÆLGSÆD</vt:lpstr>
      <vt:lpstr>Havre</vt:lpstr>
      <vt:lpstr>RAPS</vt:lpstr>
      <vt:lpstr>VÅRBYG</vt:lpstr>
      <vt:lpstr>Vårhvede</vt:lpstr>
      <vt:lpstr>Vårtriticale</vt:lpstr>
      <vt:lpstr>Vårrug</vt:lpstr>
      <vt:lpstr>SORTSBLANDINGER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Højrup Nielsen</dc:creator>
  <cp:lastModifiedBy>Lucas Solmer</cp:lastModifiedBy>
  <cp:lastPrinted>2024-04-23T15:34:44Z</cp:lastPrinted>
  <dcterms:created xsi:type="dcterms:W3CDTF">2015-06-05T18:19:34Z</dcterms:created>
  <dcterms:modified xsi:type="dcterms:W3CDTF">2025-03-27T08:54:30Z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0x010100DDC9568DCA1EEB4FA7BA3C74534D4445</vt:lpwstr>
  </property>
  <property fmtid="{D5CDD505-2E9C-101B-9397-08002B2CF9AE}" pid="3" name="_dlc_DocIdItemGuid">
    <vt:lpwstr>d55e6d79-da98-4dcc-8ab8-fc5689690ffb</vt:lpwstr>
  </property>
  <property fmtid="{D5CDD505-2E9C-101B-9397-08002B2CF9AE}" pid="4" name="MediaServiceImageTags">
    <vt:lpwstr/>
  </property>
</Properties>
</file>